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kristenhalsey/Desktop/"/>
    </mc:Choice>
  </mc:AlternateContent>
  <xr:revisionPtr revIDLastSave="0" documentId="13_ncr:1_{871BC0D8-7A8F-894D-941F-A2B5C85E0045}" xr6:coauthVersionLast="47" xr6:coauthVersionMax="47" xr10:uidLastSave="{00000000-0000-0000-0000-000000000000}"/>
  <bookViews>
    <workbookView xWindow="0" yWindow="760" windowWidth="34200" windowHeight="21380" xr2:uid="{00000000-000D-0000-FFFF-FFFF00000000}"/>
  </bookViews>
  <sheets>
    <sheet name="Client Level Data" sheetId="1" r:id="rId1"/>
    <sheet name="PIT Count" sheetId="2" r:id="rId2"/>
    <sheet name="Lookup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ztT8WUXQlHTIu8MKC9okqo+1YhNmxhvyXiUNRZHZFQM="/>
    </ext>
  </extLst>
</workbook>
</file>

<file path=xl/calcChain.xml><?xml version="1.0" encoding="utf-8"?>
<calcChain xmlns="http://schemas.openxmlformats.org/spreadsheetml/2006/main">
  <c r="F35" i="2" l="1"/>
  <c r="D212" i="2"/>
  <c r="D211" i="2"/>
  <c r="D210" i="2"/>
  <c r="D209" i="2"/>
  <c r="D203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4" i="2"/>
  <c r="D183" i="2"/>
  <c r="D182" i="2"/>
  <c r="D181" i="2"/>
  <c r="D180" i="2"/>
  <c r="D179" i="2"/>
  <c r="D178" i="2"/>
  <c r="D176" i="2"/>
  <c r="D175" i="2"/>
  <c r="D174" i="2"/>
  <c r="D173" i="2"/>
  <c r="D172" i="2"/>
  <c r="D171" i="2"/>
  <c r="D170" i="2"/>
  <c r="D169" i="2"/>
  <c r="D168" i="2"/>
  <c r="D166" i="2"/>
  <c r="D165" i="2"/>
  <c r="D164" i="2"/>
  <c r="D163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8" i="2"/>
  <c r="D137" i="2"/>
  <c r="D136" i="2"/>
  <c r="D135" i="2"/>
  <c r="D134" i="2"/>
  <c r="D133" i="2"/>
  <c r="D132" i="2"/>
  <c r="D130" i="2"/>
  <c r="D129" i="2"/>
  <c r="D128" i="2"/>
  <c r="D127" i="2"/>
  <c r="D126" i="2"/>
  <c r="D125" i="2"/>
  <c r="D124" i="2"/>
  <c r="D123" i="2"/>
  <c r="D122" i="2"/>
  <c r="D119" i="2"/>
  <c r="D117" i="2"/>
  <c r="D116" i="2"/>
  <c r="D115" i="2"/>
  <c r="D108" i="2"/>
  <c r="F105" i="2"/>
  <c r="D105" i="2"/>
  <c r="F104" i="2"/>
  <c r="D104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/>
  <c r="D91" i="2"/>
  <c r="F90" i="2"/>
  <c r="D90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70" i="2"/>
  <c r="D70" i="2"/>
  <c r="D69" i="2"/>
  <c r="C69" i="2"/>
  <c r="D68" i="2"/>
  <c r="C68" i="2"/>
  <c r="H63" i="2"/>
  <c r="D63" i="2"/>
  <c r="H60" i="2"/>
  <c r="F60" i="2"/>
  <c r="D60" i="2"/>
  <c r="H59" i="2"/>
  <c r="F59" i="2"/>
  <c r="D59" i="2"/>
  <c r="H58" i="2"/>
  <c r="F58" i="2"/>
  <c r="D58" i="2"/>
  <c r="H57" i="2"/>
  <c r="F57" i="2"/>
  <c r="D57" i="2"/>
  <c r="H56" i="2"/>
  <c r="F56" i="2"/>
  <c r="D56" i="2"/>
  <c r="H55" i="2"/>
  <c r="F55" i="2"/>
  <c r="D55" i="2"/>
  <c r="H54" i="2"/>
  <c r="F54" i="2"/>
  <c r="D54" i="2"/>
  <c r="H53" i="2"/>
  <c r="F53" i="2"/>
  <c r="D53" i="2"/>
  <c r="H52" i="2"/>
  <c r="F52" i="2"/>
  <c r="D52" i="2"/>
  <c r="H51" i="2"/>
  <c r="F51" i="2"/>
  <c r="D51" i="2"/>
  <c r="H50" i="2"/>
  <c r="F50" i="2"/>
  <c r="D50" i="2"/>
  <c r="H49" i="2"/>
  <c r="F49" i="2"/>
  <c r="D49" i="2"/>
  <c r="H48" i="2"/>
  <c r="F48" i="2"/>
  <c r="D48" i="2"/>
  <c r="H47" i="2"/>
  <c r="F47" i="2"/>
  <c r="D47" i="2"/>
  <c r="H46" i="2"/>
  <c r="F46" i="2"/>
  <c r="D46" i="2"/>
  <c r="H45" i="2"/>
  <c r="F45" i="2"/>
  <c r="D45" i="2"/>
  <c r="H43" i="2"/>
  <c r="F43" i="2"/>
  <c r="D43" i="2"/>
  <c r="H42" i="2"/>
  <c r="F42" i="2"/>
  <c r="D42" i="2"/>
  <c r="H41" i="2"/>
  <c r="F41" i="2"/>
  <c r="D41" i="2"/>
  <c r="H40" i="2"/>
  <c r="F40" i="2"/>
  <c r="D40" i="2"/>
  <c r="H39" i="2"/>
  <c r="F39" i="2"/>
  <c r="D39" i="2"/>
  <c r="H38" i="2"/>
  <c r="F38" i="2"/>
  <c r="D38" i="2"/>
  <c r="H37" i="2"/>
  <c r="F37" i="2"/>
  <c r="D37" i="2"/>
  <c r="H35" i="2"/>
  <c r="D35" i="2"/>
  <c r="H34" i="2"/>
  <c r="F34" i="2"/>
  <c r="D34" i="2"/>
  <c r="H33" i="2"/>
  <c r="F33" i="2"/>
  <c r="D33" i="2"/>
  <c r="H32" i="2"/>
  <c r="F32" i="2"/>
  <c r="D32" i="2"/>
  <c r="H31" i="2"/>
  <c r="F31" i="2"/>
  <c r="D31" i="2"/>
  <c r="H30" i="2"/>
  <c r="F30" i="2"/>
  <c r="D30" i="2"/>
  <c r="H29" i="2"/>
  <c r="F29" i="2"/>
  <c r="D29" i="2"/>
  <c r="H28" i="2"/>
  <c r="F28" i="2"/>
  <c r="D28" i="2"/>
  <c r="H27" i="2"/>
  <c r="F27" i="2"/>
  <c r="D27" i="2"/>
  <c r="F25" i="2"/>
  <c r="D25" i="2"/>
  <c r="F24" i="2"/>
  <c r="D24" i="2"/>
  <c r="F23" i="2"/>
  <c r="D23" i="2"/>
  <c r="F22" i="2"/>
  <c r="D22" i="2"/>
  <c r="F21" i="2"/>
  <c r="D21" i="2"/>
  <c r="F20" i="2"/>
  <c r="D20" i="2"/>
  <c r="F19" i="2"/>
  <c r="D19" i="2"/>
  <c r="F18" i="2"/>
  <c r="H16" i="2"/>
  <c r="F16" i="2"/>
  <c r="D16" i="2"/>
  <c r="H15" i="2"/>
  <c r="D15" i="2"/>
  <c r="AE109" i="1"/>
  <c r="AD109" i="1"/>
  <c r="AC109" i="1"/>
  <c r="AB109" i="1"/>
  <c r="AA109" i="1"/>
  <c r="Z109" i="1"/>
  <c r="Y109" i="1"/>
  <c r="AE108" i="1"/>
  <c r="AD108" i="1"/>
  <c r="AC108" i="1"/>
  <c r="AB108" i="1"/>
  <c r="AA108" i="1"/>
  <c r="Z108" i="1"/>
  <c r="Y108" i="1"/>
  <c r="AE107" i="1"/>
  <c r="AD107" i="1"/>
  <c r="AC107" i="1"/>
  <c r="AB107" i="1"/>
  <c r="AA107" i="1"/>
  <c r="Z107" i="1"/>
  <c r="Y107" i="1"/>
  <c r="AE106" i="1"/>
  <c r="AD106" i="1"/>
  <c r="AC106" i="1"/>
  <c r="AB106" i="1"/>
  <c r="AA106" i="1"/>
  <c r="Z106" i="1"/>
  <c r="Y106" i="1"/>
  <c r="AE105" i="1"/>
  <c r="AD105" i="1"/>
  <c r="AC105" i="1"/>
  <c r="AB105" i="1"/>
  <c r="AA105" i="1"/>
  <c r="Z105" i="1"/>
  <c r="Y105" i="1"/>
  <c r="AE104" i="1"/>
  <c r="AD104" i="1"/>
  <c r="AC104" i="1"/>
  <c r="AB104" i="1"/>
  <c r="AA104" i="1"/>
  <c r="Z104" i="1"/>
  <c r="Y104" i="1"/>
  <c r="AE103" i="1"/>
  <c r="AD103" i="1"/>
  <c r="AC103" i="1"/>
  <c r="AB103" i="1"/>
  <c r="AA103" i="1"/>
  <c r="Z103" i="1"/>
  <c r="Y103" i="1"/>
  <c r="AE102" i="1"/>
  <c r="AD102" i="1"/>
  <c r="AC102" i="1"/>
  <c r="AB102" i="1"/>
  <c r="AA102" i="1"/>
  <c r="Z102" i="1"/>
  <c r="Y102" i="1"/>
  <c r="AE101" i="1"/>
  <c r="AD101" i="1"/>
  <c r="AC101" i="1"/>
  <c r="AB101" i="1"/>
  <c r="AA101" i="1"/>
  <c r="Z101" i="1"/>
  <c r="Y101" i="1"/>
  <c r="AE100" i="1"/>
  <c r="AD100" i="1"/>
  <c r="AC100" i="1"/>
  <c r="AB100" i="1"/>
  <c r="AA100" i="1"/>
  <c r="Z100" i="1"/>
  <c r="Y100" i="1"/>
  <c r="AE99" i="1"/>
  <c r="AD99" i="1"/>
  <c r="AC99" i="1"/>
  <c r="AB99" i="1"/>
  <c r="AA99" i="1"/>
  <c r="Z99" i="1"/>
  <c r="Y99" i="1"/>
  <c r="AE98" i="1"/>
  <c r="AD98" i="1"/>
  <c r="AC98" i="1"/>
  <c r="AB98" i="1"/>
  <c r="AA98" i="1"/>
  <c r="Z98" i="1"/>
  <c r="Y98" i="1"/>
  <c r="AE97" i="1"/>
  <c r="AD97" i="1"/>
  <c r="AC97" i="1"/>
  <c r="AB97" i="1"/>
  <c r="AA97" i="1"/>
  <c r="Z97" i="1"/>
  <c r="Y97" i="1"/>
  <c r="AE96" i="1"/>
  <c r="AD96" i="1"/>
  <c r="AC96" i="1"/>
  <c r="AB96" i="1"/>
  <c r="AA96" i="1"/>
  <c r="Z96" i="1"/>
  <c r="Y96" i="1"/>
  <c r="AE95" i="1"/>
  <c r="AD95" i="1"/>
  <c r="AC95" i="1"/>
  <c r="AB95" i="1"/>
  <c r="AA95" i="1"/>
  <c r="Z95" i="1"/>
  <c r="Y95" i="1"/>
  <c r="AE94" i="1"/>
  <c r="AD94" i="1"/>
  <c r="AC94" i="1"/>
  <c r="AB94" i="1"/>
  <c r="AA94" i="1"/>
  <c r="Z94" i="1"/>
  <c r="Y94" i="1"/>
  <c r="AE93" i="1"/>
  <c r="AD93" i="1"/>
  <c r="AC93" i="1"/>
  <c r="AB93" i="1"/>
  <c r="AA93" i="1"/>
  <c r="Z93" i="1"/>
  <c r="Y93" i="1"/>
  <c r="AE92" i="1"/>
  <c r="AD92" i="1"/>
  <c r="AC92" i="1"/>
  <c r="AB92" i="1"/>
  <c r="AA92" i="1"/>
  <c r="Z92" i="1"/>
  <c r="Y92" i="1"/>
  <c r="AE91" i="1"/>
  <c r="AD91" i="1"/>
  <c r="AC91" i="1"/>
  <c r="AB91" i="1"/>
  <c r="AA91" i="1"/>
  <c r="Z91" i="1"/>
  <c r="Y91" i="1"/>
  <c r="AE90" i="1"/>
  <c r="AD90" i="1"/>
  <c r="AC90" i="1"/>
  <c r="AB90" i="1"/>
  <c r="AA90" i="1"/>
  <c r="Z90" i="1"/>
  <c r="Y90" i="1"/>
  <c r="AE89" i="1"/>
  <c r="AD89" i="1"/>
  <c r="AC89" i="1"/>
  <c r="AB89" i="1"/>
  <c r="AA89" i="1"/>
  <c r="Z89" i="1"/>
  <c r="Y89" i="1"/>
  <c r="AE88" i="1"/>
  <c r="AD88" i="1"/>
  <c r="AC88" i="1"/>
  <c r="AB88" i="1"/>
  <c r="AA88" i="1"/>
  <c r="Z88" i="1"/>
  <c r="Y88" i="1"/>
  <c r="AE87" i="1"/>
  <c r="AD87" i="1"/>
  <c r="AC87" i="1"/>
  <c r="AB87" i="1"/>
  <c r="AA87" i="1"/>
  <c r="Z87" i="1"/>
  <c r="Y87" i="1"/>
  <c r="AE86" i="1"/>
  <c r="AD86" i="1"/>
  <c r="AC86" i="1"/>
  <c r="AB86" i="1"/>
  <c r="AA86" i="1"/>
  <c r="Z86" i="1"/>
  <c r="Y86" i="1"/>
  <c r="AE85" i="1"/>
  <c r="AD85" i="1"/>
  <c r="AC85" i="1"/>
  <c r="AB85" i="1"/>
  <c r="AA85" i="1"/>
  <c r="Z85" i="1"/>
  <c r="Y85" i="1"/>
  <c r="AE84" i="1"/>
  <c r="AD84" i="1"/>
  <c r="AC84" i="1"/>
  <c r="AB84" i="1"/>
  <c r="AA84" i="1"/>
  <c r="Z84" i="1"/>
  <c r="Y84" i="1"/>
  <c r="AE83" i="1"/>
  <c r="AD83" i="1"/>
  <c r="AC83" i="1"/>
  <c r="AB83" i="1"/>
  <c r="AA83" i="1"/>
  <c r="Z83" i="1"/>
  <c r="Y83" i="1"/>
  <c r="AE82" i="1"/>
  <c r="AD82" i="1"/>
  <c r="AC82" i="1"/>
  <c r="AB82" i="1"/>
  <c r="AA82" i="1"/>
  <c r="Z82" i="1"/>
  <c r="Y82" i="1"/>
  <c r="AE81" i="1"/>
  <c r="AD81" i="1"/>
  <c r="AC81" i="1"/>
  <c r="AB81" i="1"/>
  <c r="AA81" i="1"/>
  <c r="Z81" i="1"/>
  <c r="Y81" i="1"/>
  <c r="AE80" i="1"/>
  <c r="AD80" i="1"/>
  <c r="AC80" i="1"/>
  <c r="AB80" i="1"/>
  <c r="AA80" i="1"/>
  <c r="Z80" i="1"/>
  <c r="Y80" i="1"/>
  <c r="AE79" i="1"/>
  <c r="AD79" i="1"/>
  <c r="AC79" i="1"/>
  <c r="AB79" i="1"/>
  <c r="AA79" i="1"/>
  <c r="Z79" i="1"/>
  <c r="Y79" i="1"/>
  <c r="AE78" i="1"/>
  <c r="AD78" i="1"/>
  <c r="AC78" i="1"/>
  <c r="AB78" i="1"/>
  <c r="AA78" i="1"/>
  <c r="Z78" i="1"/>
  <c r="Y78" i="1"/>
  <c r="AE77" i="1"/>
  <c r="AD77" i="1"/>
  <c r="AC77" i="1"/>
  <c r="AB77" i="1"/>
  <c r="AA77" i="1"/>
  <c r="Z77" i="1"/>
  <c r="Y77" i="1"/>
  <c r="AE76" i="1"/>
  <c r="AD76" i="1"/>
  <c r="AC76" i="1"/>
  <c r="AB76" i="1"/>
  <c r="AA76" i="1"/>
  <c r="Z76" i="1"/>
  <c r="Y76" i="1"/>
  <c r="AE75" i="1"/>
  <c r="AD75" i="1"/>
  <c r="AC75" i="1"/>
  <c r="AB75" i="1"/>
  <c r="AA75" i="1"/>
  <c r="Z75" i="1"/>
  <c r="Y75" i="1"/>
  <c r="AE74" i="1"/>
  <c r="AD74" i="1"/>
  <c r="AC74" i="1"/>
  <c r="AB74" i="1"/>
  <c r="AA74" i="1"/>
  <c r="Z74" i="1"/>
  <c r="Y74" i="1"/>
  <c r="AE73" i="1"/>
  <c r="AD73" i="1"/>
  <c r="AC73" i="1"/>
  <c r="AB73" i="1"/>
  <c r="AA73" i="1"/>
  <c r="Z73" i="1"/>
  <c r="Y73" i="1"/>
  <c r="AE72" i="1"/>
  <c r="AD72" i="1"/>
  <c r="AC72" i="1"/>
  <c r="AB72" i="1"/>
  <c r="AA72" i="1"/>
  <c r="Z72" i="1"/>
  <c r="Y72" i="1"/>
  <c r="AE71" i="1"/>
  <c r="AD71" i="1"/>
  <c r="AC71" i="1"/>
  <c r="AB71" i="1"/>
  <c r="AA71" i="1"/>
  <c r="Z71" i="1"/>
  <c r="Y71" i="1"/>
  <c r="AE70" i="1"/>
  <c r="AD70" i="1"/>
  <c r="AC70" i="1"/>
  <c r="AB70" i="1"/>
  <c r="AA70" i="1"/>
  <c r="Z70" i="1"/>
  <c r="Y70" i="1"/>
  <c r="AE69" i="1"/>
  <c r="AD69" i="1"/>
  <c r="AC69" i="1"/>
  <c r="AB69" i="1"/>
  <c r="AA69" i="1"/>
  <c r="Z69" i="1"/>
  <c r="Y69" i="1"/>
  <c r="AE68" i="1"/>
  <c r="AD68" i="1"/>
  <c r="AC68" i="1"/>
  <c r="AB68" i="1"/>
  <c r="AA68" i="1"/>
  <c r="Z68" i="1"/>
  <c r="Y68" i="1"/>
  <c r="AE67" i="1"/>
  <c r="AD67" i="1"/>
  <c r="AC67" i="1"/>
  <c r="AB67" i="1"/>
  <c r="AA67" i="1"/>
  <c r="Z67" i="1"/>
  <c r="Y67" i="1"/>
  <c r="AE66" i="1"/>
  <c r="AD66" i="1"/>
  <c r="AC66" i="1"/>
  <c r="AB66" i="1"/>
  <c r="AA66" i="1"/>
  <c r="Z66" i="1"/>
  <c r="Y66" i="1"/>
  <c r="AE65" i="1"/>
  <c r="AD65" i="1"/>
  <c r="AC65" i="1"/>
  <c r="AB65" i="1"/>
  <c r="AA65" i="1"/>
  <c r="Z65" i="1"/>
  <c r="Y65" i="1"/>
  <c r="AE64" i="1"/>
  <c r="AD64" i="1"/>
  <c r="AC64" i="1"/>
  <c r="AB64" i="1"/>
  <c r="AA64" i="1"/>
  <c r="Z64" i="1"/>
  <c r="Y64" i="1"/>
  <c r="AE63" i="1"/>
  <c r="AD63" i="1"/>
  <c r="AC63" i="1"/>
  <c r="AB63" i="1"/>
  <c r="AA63" i="1"/>
  <c r="Z63" i="1"/>
  <c r="Y63" i="1"/>
  <c r="AE62" i="1"/>
  <c r="AD62" i="1"/>
  <c r="AC62" i="1"/>
  <c r="AB62" i="1"/>
  <c r="AA62" i="1"/>
  <c r="Z62" i="1"/>
  <c r="Y62" i="1"/>
  <c r="AE61" i="1"/>
  <c r="AD61" i="1"/>
  <c r="AC61" i="1"/>
  <c r="AB61" i="1"/>
  <c r="AA61" i="1"/>
  <c r="Z61" i="1"/>
  <c r="Y61" i="1"/>
  <c r="AE60" i="1"/>
  <c r="AD60" i="1"/>
  <c r="AC60" i="1"/>
  <c r="AB60" i="1"/>
  <c r="AA60" i="1"/>
  <c r="Z60" i="1"/>
  <c r="Y60" i="1"/>
  <c r="AE59" i="1"/>
  <c r="AD59" i="1"/>
  <c r="AC59" i="1"/>
  <c r="AB59" i="1"/>
  <c r="AA59" i="1"/>
  <c r="Z59" i="1"/>
  <c r="Y59" i="1"/>
  <c r="AE58" i="1"/>
  <c r="AD58" i="1"/>
  <c r="AC58" i="1"/>
  <c r="AB58" i="1"/>
  <c r="AA58" i="1"/>
  <c r="Z58" i="1"/>
  <c r="Y58" i="1"/>
  <c r="AE57" i="1"/>
  <c r="AD57" i="1"/>
  <c r="AC57" i="1"/>
  <c r="AB57" i="1"/>
  <c r="AA57" i="1"/>
  <c r="Z57" i="1"/>
  <c r="Y57" i="1"/>
  <c r="AE56" i="1"/>
  <c r="AD56" i="1"/>
  <c r="AC56" i="1"/>
  <c r="AB56" i="1"/>
  <c r="AA56" i="1"/>
  <c r="Z56" i="1"/>
  <c r="Y56" i="1"/>
  <c r="AE55" i="1"/>
  <c r="AD55" i="1"/>
  <c r="AC55" i="1"/>
  <c r="AB55" i="1"/>
  <c r="AA55" i="1"/>
  <c r="Z55" i="1"/>
  <c r="Y55" i="1"/>
  <c r="AE54" i="1"/>
  <c r="AD54" i="1"/>
  <c r="AC54" i="1"/>
  <c r="AB54" i="1"/>
  <c r="AA54" i="1"/>
  <c r="Z54" i="1"/>
  <c r="Y54" i="1"/>
  <c r="AE53" i="1"/>
  <c r="AD53" i="1"/>
  <c r="AC53" i="1"/>
  <c r="AB53" i="1"/>
  <c r="AA53" i="1"/>
  <c r="Z53" i="1"/>
  <c r="Y53" i="1"/>
  <c r="AE52" i="1"/>
  <c r="AD52" i="1"/>
  <c r="AC52" i="1"/>
  <c r="AB52" i="1"/>
  <c r="AA52" i="1"/>
  <c r="Z52" i="1"/>
  <c r="Y52" i="1"/>
  <c r="AE51" i="1"/>
  <c r="AD51" i="1"/>
  <c r="AC51" i="1"/>
  <c r="AB51" i="1"/>
  <c r="AA51" i="1"/>
  <c r="Z51" i="1"/>
  <c r="Y51" i="1"/>
  <c r="AE50" i="1"/>
  <c r="AD50" i="1"/>
  <c r="AC50" i="1"/>
  <c r="AB50" i="1"/>
  <c r="AA50" i="1"/>
  <c r="Z50" i="1"/>
  <c r="Y50" i="1"/>
  <c r="AE49" i="1"/>
  <c r="AD49" i="1"/>
  <c r="AC49" i="1"/>
  <c r="AB49" i="1"/>
  <c r="AA49" i="1"/>
  <c r="Z49" i="1"/>
  <c r="Y49" i="1"/>
  <c r="AE48" i="1"/>
  <c r="AD48" i="1"/>
  <c r="AC48" i="1"/>
  <c r="AB48" i="1"/>
  <c r="AA48" i="1"/>
  <c r="Z48" i="1"/>
  <c r="Y48" i="1"/>
  <c r="AE47" i="1"/>
  <c r="AD47" i="1"/>
  <c r="AC47" i="1"/>
  <c r="AB47" i="1"/>
  <c r="AA47" i="1"/>
  <c r="Z47" i="1"/>
  <c r="Y47" i="1"/>
  <c r="AE46" i="1"/>
  <c r="AD46" i="1"/>
  <c r="AC46" i="1"/>
  <c r="AB46" i="1"/>
  <c r="AA46" i="1"/>
  <c r="Z46" i="1"/>
  <c r="Y46" i="1"/>
  <c r="AE45" i="1"/>
  <c r="AD45" i="1"/>
  <c r="AC45" i="1"/>
  <c r="AB45" i="1"/>
  <c r="AA45" i="1"/>
  <c r="Z45" i="1"/>
  <c r="Y45" i="1"/>
  <c r="AE44" i="1"/>
  <c r="AD44" i="1"/>
  <c r="AC44" i="1"/>
  <c r="AB44" i="1"/>
  <c r="AA44" i="1"/>
  <c r="Z44" i="1"/>
  <c r="Y44" i="1"/>
  <c r="AE43" i="1"/>
  <c r="AD43" i="1"/>
  <c r="AC43" i="1"/>
  <c r="AB43" i="1"/>
  <c r="AA43" i="1"/>
  <c r="Z43" i="1"/>
  <c r="Y43" i="1"/>
  <c r="AE42" i="1"/>
  <c r="AD42" i="1"/>
  <c r="AC42" i="1"/>
  <c r="AB42" i="1"/>
  <c r="AA42" i="1"/>
  <c r="Z42" i="1"/>
  <c r="Y42" i="1"/>
  <c r="AE41" i="1"/>
  <c r="AD41" i="1"/>
  <c r="AC41" i="1"/>
  <c r="AB41" i="1"/>
  <c r="AA41" i="1"/>
  <c r="Z41" i="1"/>
  <c r="Y41" i="1"/>
  <c r="AE40" i="1"/>
  <c r="AD40" i="1"/>
  <c r="AC40" i="1"/>
  <c r="AB40" i="1"/>
  <c r="AA40" i="1"/>
  <c r="Z40" i="1"/>
  <c r="Y40" i="1"/>
  <c r="AE39" i="1"/>
  <c r="AD39" i="1"/>
  <c r="AC39" i="1"/>
  <c r="AB39" i="1"/>
  <c r="AA39" i="1"/>
  <c r="Z39" i="1"/>
  <c r="Y39" i="1"/>
  <c r="AE38" i="1"/>
  <c r="AD38" i="1"/>
  <c r="AC38" i="1"/>
  <c r="AB38" i="1"/>
  <c r="AA38" i="1"/>
  <c r="Z38" i="1"/>
  <c r="Y38" i="1"/>
  <c r="AE37" i="1"/>
  <c r="AD37" i="1"/>
  <c r="AC37" i="1"/>
  <c r="AB37" i="1"/>
  <c r="AA37" i="1"/>
  <c r="Z37" i="1"/>
  <c r="Y37" i="1"/>
  <c r="AE36" i="1"/>
  <c r="AD36" i="1"/>
  <c r="AC36" i="1"/>
  <c r="AB36" i="1"/>
  <c r="AA36" i="1"/>
  <c r="Z36" i="1"/>
  <c r="Y36" i="1"/>
  <c r="AE35" i="1"/>
  <c r="AD35" i="1"/>
  <c r="AC35" i="1"/>
  <c r="AB35" i="1"/>
  <c r="AA35" i="1"/>
  <c r="Z35" i="1"/>
  <c r="Y35" i="1"/>
  <c r="AE34" i="1"/>
  <c r="AD34" i="1"/>
  <c r="AC34" i="1"/>
  <c r="AB34" i="1"/>
  <c r="AA34" i="1"/>
  <c r="Z34" i="1"/>
  <c r="Y34" i="1"/>
  <c r="AE33" i="1"/>
  <c r="AD33" i="1"/>
  <c r="AC33" i="1"/>
  <c r="AB33" i="1"/>
  <c r="AA33" i="1"/>
  <c r="Z33" i="1"/>
  <c r="Y33" i="1"/>
  <c r="AE32" i="1"/>
  <c r="AD32" i="1"/>
  <c r="AC32" i="1"/>
  <c r="AB32" i="1"/>
  <c r="AA32" i="1"/>
  <c r="Z32" i="1"/>
  <c r="Y32" i="1"/>
  <c r="AE31" i="1"/>
  <c r="AD31" i="1"/>
  <c r="AC31" i="1"/>
  <c r="AB31" i="1"/>
  <c r="AA31" i="1"/>
  <c r="Z31" i="1"/>
  <c r="Y31" i="1"/>
  <c r="AE30" i="1"/>
  <c r="AD30" i="1"/>
  <c r="AC30" i="1"/>
  <c r="AB30" i="1"/>
  <c r="AA30" i="1"/>
  <c r="Z30" i="1"/>
  <c r="Y30" i="1"/>
  <c r="AE29" i="1"/>
  <c r="AD29" i="1"/>
  <c r="AC29" i="1"/>
  <c r="AB29" i="1"/>
  <c r="AA29" i="1"/>
  <c r="Z29" i="1"/>
  <c r="Y29" i="1"/>
  <c r="AE28" i="1"/>
  <c r="AD28" i="1"/>
  <c r="AC28" i="1"/>
  <c r="AB28" i="1"/>
  <c r="AA28" i="1"/>
  <c r="Z28" i="1"/>
  <c r="Y28" i="1"/>
  <c r="AE27" i="1"/>
  <c r="AD27" i="1"/>
  <c r="AC27" i="1"/>
  <c r="AB27" i="1"/>
  <c r="AA27" i="1"/>
  <c r="Z27" i="1"/>
  <c r="Y27" i="1"/>
  <c r="AE26" i="1"/>
  <c r="AD26" i="1"/>
  <c r="AC26" i="1"/>
  <c r="AB26" i="1"/>
  <c r="AA26" i="1"/>
  <c r="Z26" i="1"/>
  <c r="Y26" i="1"/>
  <c r="AE25" i="1"/>
  <c r="AD25" i="1"/>
  <c r="AC25" i="1"/>
  <c r="AB25" i="1"/>
  <c r="AA25" i="1"/>
  <c r="Z25" i="1"/>
  <c r="Y25" i="1"/>
  <c r="AE24" i="1"/>
  <c r="AD24" i="1"/>
  <c r="AC24" i="1"/>
  <c r="AB24" i="1"/>
  <c r="AA24" i="1"/>
  <c r="Z24" i="1"/>
  <c r="Y24" i="1"/>
  <c r="AE23" i="1"/>
  <c r="AD23" i="1"/>
  <c r="AC23" i="1"/>
  <c r="AB23" i="1"/>
  <c r="AA23" i="1"/>
  <c r="Z23" i="1"/>
  <c r="Y23" i="1"/>
  <c r="AE22" i="1"/>
  <c r="AD22" i="1"/>
  <c r="AC22" i="1"/>
  <c r="AB22" i="1"/>
  <c r="AA22" i="1"/>
  <c r="Z22" i="1"/>
  <c r="Y22" i="1"/>
  <c r="AE21" i="1"/>
  <c r="AD21" i="1"/>
  <c r="AC21" i="1"/>
  <c r="AB21" i="1"/>
  <c r="AA21" i="1"/>
  <c r="Z21" i="1"/>
  <c r="Y21" i="1"/>
  <c r="AE20" i="1"/>
  <c r="AD20" i="1"/>
  <c r="AC20" i="1"/>
  <c r="AB20" i="1"/>
  <c r="AA20" i="1"/>
  <c r="Z20" i="1"/>
  <c r="Y20" i="1"/>
  <c r="AE19" i="1"/>
  <c r="AD19" i="1"/>
  <c r="AC19" i="1"/>
  <c r="AB19" i="1"/>
  <c r="AA19" i="1"/>
  <c r="Z19" i="1"/>
  <c r="Y19" i="1"/>
  <c r="AE18" i="1"/>
  <c r="AD18" i="1"/>
  <c r="AC18" i="1"/>
  <c r="AB18" i="1"/>
  <c r="AA18" i="1"/>
  <c r="Z18" i="1"/>
  <c r="Y18" i="1"/>
  <c r="AE17" i="1"/>
  <c r="AD17" i="1"/>
  <c r="AC17" i="1"/>
  <c r="AB17" i="1"/>
  <c r="AA17" i="1"/>
  <c r="Z17" i="1"/>
  <c r="Y17" i="1"/>
  <c r="AE16" i="1"/>
  <c r="AD16" i="1"/>
  <c r="AC16" i="1"/>
  <c r="AB16" i="1"/>
  <c r="AA16" i="1"/>
  <c r="Z16" i="1"/>
  <c r="Y16" i="1"/>
  <c r="AE15" i="1"/>
  <c r="AD15" i="1"/>
  <c r="AC15" i="1"/>
  <c r="AB15" i="1"/>
  <c r="AA15" i="1"/>
  <c r="Z15" i="1"/>
  <c r="Y15" i="1"/>
  <c r="AE14" i="1"/>
  <c r="AD14" i="1"/>
  <c r="AC14" i="1"/>
  <c r="AB14" i="1"/>
  <c r="AA14" i="1"/>
  <c r="Z14" i="1"/>
  <c r="Y14" i="1"/>
  <c r="AE13" i="1"/>
  <c r="AD13" i="1"/>
  <c r="AC13" i="1"/>
  <c r="AB13" i="1"/>
  <c r="AA13" i="1"/>
  <c r="Z13" i="1"/>
  <c r="Y13" i="1"/>
  <c r="AE12" i="1"/>
  <c r="AD12" i="1"/>
  <c r="AC12" i="1"/>
  <c r="AB12" i="1"/>
  <c r="AA12" i="1"/>
  <c r="Z12" i="1"/>
  <c r="Y12" i="1"/>
  <c r="AE11" i="1"/>
  <c r="AD11" i="1"/>
  <c r="AC11" i="1"/>
  <c r="AB11" i="1"/>
  <c r="AA11" i="1"/>
  <c r="Z11" i="1"/>
  <c r="Y11" i="1"/>
  <c r="AE10" i="1"/>
  <c r="AD10" i="1"/>
  <c r="AC10" i="1"/>
  <c r="AB10" i="1"/>
  <c r="AA10" i="1"/>
  <c r="Z10" i="1"/>
  <c r="Y10" i="1"/>
  <c r="AE9" i="1"/>
  <c r="AD9" i="1"/>
  <c r="AC9" i="1"/>
  <c r="AB9" i="1"/>
  <c r="AA9" i="1"/>
  <c r="Z9" i="1"/>
  <c r="Y9" i="1"/>
  <c r="AE8" i="1"/>
  <c r="AD8" i="1"/>
  <c r="AC8" i="1"/>
  <c r="AB8" i="1"/>
  <c r="AA8" i="1"/>
  <c r="Z8" i="1"/>
  <c r="Y8" i="1"/>
  <c r="AE7" i="1"/>
  <c r="AD7" i="1"/>
  <c r="AC7" i="1"/>
  <c r="AB7" i="1"/>
  <c r="AA7" i="1"/>
  <c r="Z7" i="1"/>
  <c r="Y7" i="1"/>
  <c r="AE6" i="1"/>
  <c r="AD6" i="1"/>
  <c r="AC6" i="1"/>
  <c r="D120" i="2" s="1"/>
  <c r="AB6" i="1"/>
  <c r="D114" i="2" s="1"/>
  <c r="AA6" i="1"/>
  <c r="Z6" i="1"/>
  <c r="Y6" i="1"/>
  <c r="F15" i="2"/>
  <c r="F69" i="2"/>
  <c r="E203" i="2" l="1"/>
  <c r="E155" i="2"/>
  <c r="I60" i="2"/>
  <c r="G69" i="2"/>
  <c r="E105" i="2"/>
  <c r="G60" i="2"/>
  <c r="G105" i="2"/>
  <c r="I16" i="2"/>
  <c r="H18" i="2"/>
  <c r="E108" i="2"/>
  <c r="E69" i="2"/>
  <c r="E130" i="2"/>
  <c r="E16" i="2"/>
  <c r="D208" i="2"/>
  <c r="E210" i="2" s="1"/>
  <c r="E25" i="2"/>
  <c r="E166" i="2"/>
  <c r="E116" i="2"/>
  <c r="E114" i="2"/>
  <c r="G16" i="2"/>
  <c r="F107" i="2"/>
  <c r="E164" i="2"/>
  <c r="G25" i="2"/>
  <c r="I25" i="2"/>
  <c r="G35" i="2"/>
  <c r="E70" i="2"/>
  <c r="E80" i="2"/>
  <c r="D118" i="2"/>
  <c r="E176" i="2"/>
  <c r="E201" i="2"/>
  <c r="F68" i="2"/>
  <c r="D113" i="2"/>
  <c r="E157" i="2" s="1"/>
  <c r="E35" i="2"/>
  <c r="I35" i="2"/>
  <c r="E60" i="2"/>
  <c r="G70" i="2"/>
  <c r="G80" i="2"/>
  <c r="E211" i="2" l="1"/>
  <c r="E209" i="2"/>
  <c r="E212" i="2"/>
  <c r="F63" i="2"/>
  <c r="F108" i="2"/>
  <c r="G108" i="2" s="1"/>
  <c r="D204" i="2"/>
  <c r="E204" i="2" s="1"/>
  <c r="G107" i="2"/>
  <c r="F62" i="2"/>
  <c r="D158" i="2"/>
  <c r="E158" i="2" s="1"/>
</calcChain>
</file>

<file path=xl/sharedStrings.xml><?xml version="1.0" encoding="utf-8"?>
<sst xmlns="http://schemas.openxmlformats.org/spreadsheetml/2006/main" count="806" uniqueCount="536">
  <si>
    <t>Client Identifier</t>
  </si>
  <si>
    <t>Household ID</t>
  </si>
  <si>
    <t xml:space="preserve">Household Type (1. Adults &amp; Children, 2. Adults only, 3. Children Only) </t>
  </si>
  <si>
    <t>Age</t>
  </si>
  <si>
    <t>Gender</t>
  </si>
  <si>
    <t xml:space="preserve">More Than One Gender: Woman (Girl if child) </t>
  </si>
  <si>
    <t>More Than One Gender: Man (Boy if child)</t>
  </si>
  <si>
    <t xml:space="preserve">More Than One Gender: Culturally Specific Identity </t>
  </si>
  <si>
    <t>More Than One Gender: Transgender</t>
  </si>
  <si>
    <t xml:space="preserve">More Than One Gender: Non-Binary </t>
  </si>
  <si>
    <t>More Than One Gender: Questioning</t>
  </si>
  <si>
    <t xml:space="preserve">More Than One Gender: Different Identity </t>
  </si>
  <si>
    <t>Race &amp; Ethnicity</t>
  </si>
  <si>
    <t>Chronic Status (Y/N)</t>
  </si>
  <si>
    <t>Veteran? (Y/N)</t>
  </si>
  <si>
    <t>Parenting Youth? (Y/N)</t>
  </si>
  <si>
    <t>Child of Parenting Youth? (Y/N)</t>
  </si>
  <si>
    <t>Unaccompanied Youth? (Y/N)</t>
  </si>
  <si>
    <t>Adult with a Serious Mental Illness (Y/N)</t>
  </si>
  <si>
    <t>Adult with a Substance Use Disorder (Y/N)</t>
  </si>
  <si>
    <t>Adult with HIV/AIDS (Y/N)</t>
  </si>
  <si>
    <t>Fleeing Domestic Violence (Y/N)</t>
  </si>
  <si>
    <t>Current County (BoS Only)</t>
  </si>
  <si>
    <t>County of Last Permanent Address (BoS Only)</t>
  </si>
  <si>
    <t>Unique Household ID Count</t>
  </si>
  <si>
    <t>Unique Count Sum</t>
  </si>
  <si>
    <t>Chronic Household Flag</t>
  </si>
  <si>
    <t>Parenting Youth Flag</t>
  </si>
  <si>
    <t>PY Age Flag</t>
  </si>
  <si>
    <t>Chronic Check Count</t>
  </si>
  <si>
    <t>Vet in House Flag</t>
  </si>
  <si>
    <t>Agency Name</t>
  </si>
  <si>
    <t>Project Name</t>
  </si>
  <si>
    <t>Project Type</t>
  </si>
  <si>
    <t>County</t>
  </si>
  <si>
    <t>Section 1:  Total Homeless Population</t>
  </si>
  <si>
    <t>The green cells here will automatically 
populate based upon the information 
entered into the Client Level Data tab. 
Do not attempt to change any information on this in green cells.</t>
  </si>
  <si>
    <t>Adults Only</t>
  </si>
  <si>
    <t>Adults &amp; Children</t>
  </si>
  <si>
    <t>Children Only</t>
  </si>
  <si>
    <t>(Includes singles, couples with no children or parents with only adult children.)</t>
  </si>
  <si>
    <t>(Any group of family members where at least one person is over age 18 and at least one person is under 18.)</t>
  </si>
  <si>
    <t>(Single children and families with parents who are under 18 years old.)</t>
  </si>
  <si>
    <t>Total number of HOUSEHOLDS</t>
  </si>
  <si>
    <t>Total number of PERSONS</t>
  </si>
  <si>
    <t>AGE</t>
  </si>
  <si>
    <t>Number of persons (under age 18)</t>
  </si>
  <si>
    <t>Does not apply.</t>
  </si>
  <si>
    <t>Number of persons (age 18-24)</t>
  </si>
  <si>
    <t>Number of persons (age 25-34)</t>
  </si>
  <si>
    <t>Number of persons (age 35-44)</t>
  </si>
  <si>
    <t>Number of persons (age 45-54)</t>
  </si>
  <si>
    <t>Number of persons (age 55-64)</t>
  </si>
  <si>
    <t>Number of persons 65 and older</t>
  </si>
  <si>
    <t>Not Answered/Don't Know/Client Prefers Not To Answer</t>
  </si>
  <si>
    <t>GENDER</t>
  </si>
  <si>
    <t>Woman (Girl, if child)</t>
  </si>
  <si>
    <t>Man (Boy, if child)</t>
  </si>
  <si>
    <t>ar</t>
  </si>
  <si>
    <t>Culturally Specific Identify (e.g., Two-Spirit)</t>
  </si>
  <si>
    <t>Transgender</t>
  </si>
  <si>
    <t>Non-Binary</t>
  </si>
  <si>
    <t>Questioning</t>
  </si>
  <si>
    <t>Different Identity</t>
  </si>
  <si>
    <t>More Than One Gender</t>
  </si>
  <si>
    <t>GENDER: MORE THAN ONE</t>
  </si>
  <si>
    <t>RACE &amp; ETHNICITY</t>
  </si>
  <si>
    <t>American Indian, Alaska Native, or Indigenous</t>
  </si>
  <si>
    <t>American Indian, Alaska Native, or Indigenous &amp; Hispanic/Latina/e/o</t>
  </si>
  <si>
    <t>Asian or Asian American</t>
  </si>
  <si>
    <t>Asian or Asian American &amp; Hispanic/Latina/e/o</t>
  </si>
  <si>
    <t>Black, African-American, or African</t>
  </si>
  <si>
    <t>Black, African-American, or African &amp; Hispanic/Latina/e/o</t>
  </si>
  <si>
    <t>Hispanic/Latina/e/o</t>
  </si>
  <si>
    <t>Middle Eastern or North African</t>
  </si>
  <si>
    <t>Middle Eastern or North African &amp; Hispanic/Latina/e/o</t>
  </si>
  <si>
    <t>Native Hawaiian or Pacific Islander</t>
  </si>
  <si>
    <t>Native Hawaiian or Pacific Islander &amp; Hispanic/Latina/e/o</t>
  </si>
  <si>
    <t>White</t>
  </si>
  <si>
    <t>White &amp; Hispanic/Latina/e/o</t>
  </si>
  <si>
    <t>Multi-Racial &amp; Hispanic/Latina/e/o</t>
  </si>
  <si>
    <t>Multi-Racial (not Hispanic/Latina/e/o)</t>
  </si>
  <si>
    <t>CHRONIC POPULATION</t>
  </si>
  <si>
    <t>Number of Chronic HOUSEHOLDS</t>
  </si>
  <si>
    <t>Number of PERSONS in Chronic Households</t>
  </si>
  <si>
    <t>Section 2:  Veterans and Veteran Household Population</t>
  </si>
  <si>
    <r>
      <rPr>
        <b/>
        <sz val="11"/>
        <color theme="1"/>
        <rFont val="Calibri"/>
        <family val="2"/>
      </rPr>
      <t xml:space="preserve">Of the </t>
    </r>
    <r>
      <rPr>
        <b/>
        <u/>
        <sz val="11"/>
        <color rgb="FFFF0000"/>
        <rFont val="Calibri"/>
        <family val="2"/>
      </rPr>
      <t>TOTAL PEOPLE</t>
    </r>
    <r>
      <rPr>
        <b/>
        <sz val="11"/>
        <color rgb="FFFF0000"/>
        <rFont val="Calibri"/>
        <family val="2"/>
      </rPr>
      <t xml:space="preserve"> counted in Section 1</t>
    </r>
    <r>
      <rPr>
        <b/>
        <sz val="11"/>
        <color theme="1"/>
        <rFont val="Calibri"/>
        <family val="2"/>
      </rPr>
      <t>, count all who are veterans or household members of veterans.</t>
    </r>
  </si>
  <si>
    <t>(Any group where at least one person is a veteran, over age 18 and at least one person is under 18.)</t>
  </si>
  <si>
    <t>Total number of VETERANS ONLY</t>
  </si>
  <si>
    <r>
      <rPr>
        <b/>
        <sz val="10"/>
        <color theme="1"/>
        <rFont val="Calibri"/>
        <family val="2"/>
      </rPr>
      <t xml:space="preserve">GENDER - </t>
    </r>
    <r>
      <rPr>
        <b/>
        <sz val="10"/>
        <color rgb="FFFF0000"/>
        <rFont val="Calibri"/>
        <family val="2"/>
      </rPr>
      <t>Veterans Only</t>
    </r>
  </si>
  <si>
    <r>
      <rPr>
        <b/>
        <sz val="10"/>
        <color theme="1"/>
        <rFont val="Calibri"/>
        <family val="2"/>
      </rPr>
      <t xml:space="preserve">GENDER: MORE THAN ONE  - </t>
    </r>
    <r>
      <rPr>
        <b/>
        <sz val="10"/>
        <color rgb="FFFF0000"/>
        <rFont val="Calibri"/>
        <family val="2"/>
      </rPr>
      <t>Veterans Only</t>
    </r>
  </si>
  <si>
    <r>
      <rPr>
        <b/>
        <sz val="10"/>
        <color theme="1"/>
        <rFont val="Calibri"/>
        <family val="2"/>
      </rPr>
      <t>RACE &amp; ETHNICITY -</t>
    </r>
    <r>
      <rPr>
        <b/>
        <sz val="10"/>
        <color rgb="FFFF0000"/>
        <rFont val="Calibri"/>
        <family val="2"/>
      </rPr>
      <t xml:space="preserve"> Veterans Only</t>
    </r>
  </si>
  <si>
    <t>Section 3:  Parenting Youth Household Population</t>
  </si>
  <si>
    <r>
      <rPr>
        <b/>
        <sz val="11"/>
        <color theme="1"/>
        <rFont val="Calibri"/>
        <family val="2"/>
      </rPr>
      <t>Of the</t>
    </r>
    <r>
      <rPr>
        <b/>
        <u/>
        <sz val="11"/>
        <color theme="1"/>
        <rFont val="Calibri"/>
        <family val="2"/>
      </rPr>
      <t xml:space="preserve"> </t>
    </r>
    <r>
      <rPr>
        <b/>
        <u/>
        <sz val="11"/>
        <color rgb="FFFF0000"/>
        <rFont val="Calibri"/>
        <family val="2"/>
      </rPr>
      <t>TOTAL PEOPLE</t>
    </r>
    <r>
      <rPr>
        <b/>
        <sz val="11"/>
        <color rgb="FFFF0000"/>
        <rFont val="Calibri"/>
        <family val="2"/>
      </rPr>
      <t xml:space="preserve"> counted in Section 1</t>
    </r>
    <r>
      <rPr>
        <b/>
        <sz val="11"/>
        <color theme="1"/>
        <rFont val="Calibri"/>
        <family val="2"/>
      </rPr>
      <t>, count all who are parenting youth.</t>
    </r>
  </si>
  <si>
    <t>Parenting Youth Households</t>
  </si>
  <si>
    <t>(Any group where the head of the household is under age 25 and an their dependent child is under 18.)</t>
  </si>
  <si>
    <t>Total Parenting Youth</t>
  </si>
  <si>
    <t>Total Children in Parenting Youth Households</t>
  </si>
  <si>
    <r>
      <rPr>
        <sz val="10"/>
        <color theme="1"/>
        <rFont val="Calibri"/>
        <family val="2"/>
      </rPr>
      <t xml:space="preserve">Number of </t>
    </r>
    <r>
      <rPr>
        <b/>
        <sz val="10"/>
        <color rgb="FFFF0000"/>
        <rFont val="Calibri"/>
        <family val="2"/>
      </rPr>
      <t>Parenting</t>
    </r>
    <r>
      <rPr>
        <sz val="10"/>
        <color theme="1"/>
        <rFont val="Calibri"/>
        <family val="2"/>
      </rPr>
      <t xml:space="preserve"> children</t>
    </r>
    <r>
      <rPr>
        <b/>
        <u/>
        <sz val="11"/>
        <color theme="1"/>
        <rFont val="Calibri"/>
        <family val="2"/>
      </rPr>
      <t xml:space="preserve"> (under age 18)</t>
    </r>
  </si>
  <si>
    <r>
      <rPr>
        <b/>
        <sz val="10"/>
        <color rgb="FFFF0000"/>
        <rFont val="Calibri"/>
        <family val="2"/>
      </rPr>
      <t>Children</t>
    </r>
    <r>
      <rPr>
        <sz val="10"/>
        <color theme="1"/>
        <rFont val="Calibri"/>
        <family val="2"/>
      </rPr>
      <t xml:space="preserve"> in households with parenting youth under age 18</t>
    </r>
  </si>
  <si>
    <r>
      <rPr>
        <sz val="10"/>
        <color theme="1"/>
        <rFont val="Calibri"/>
        <family val="2"/>
      </rPr>
      <t xml:space="preserve">Number of </t>
    </r>
    <r>
      <rPr>
        <b/>
        <sz val="10"/>
        <color rgb="FFFF0000"/>
        <rFont val="Calibri"/>
        <family val="2"/>
      </rPr>
      <t>Parenting</t>
    </r>
    <r>
      <rPr>
        <sz val="10"/>
        <color theme="1"/>
        <rFont val="Calibri"/>
        <family val="2"/>
      </rPr>
      <t xml:space="preserve"> youth</t>
    </r>
    <r>
      <rPr>
        <b/>
        <u/>
        <sz val="11"/>
        <color theme="1"/>
        <rFont val="Calibri"/>
        <family val="2"/>
      </rPr>
      <t xml:space="preserve"> (age 18 to 24)</t>
    </r>
  </si>
  <si>
    <r>
      <rPr>
        <b/>
        <sz val="10"/>
        <color rgb="FFFF0000"/>
        <rFont val="Calibri"/>
        <family val="2"/>
      </rPr>
      <t>Children</t>
    </r>
    <r>
      <rPr>
        <sz val="10"/>
        <color theme="1"/>
        <rFont val="Calibri"/>
        <family val="2"/>
      </rPr>
      <t xml:space="preserve"> in households with parenting youth age 18 to 24</t>
    </r>
  </si>
  <si>
    <r>
      <rPr>
        <b/>
        <sz val="10"/>
        <color theme="1"/>
        <rFont val="Calibri"/>
        <family val="2"/>
      </rPr>
      <t xml:space="preserve">GENDER - </t>
    </r>
    <r>
      <rPr>
        <b/>
        <sz val="10"/>
        <color rgb="FFFF0000"/>
        <rFont val="Calibri"/>
        <family val="2"/>
      </rPr>
      <t>Parents Only</t>
    </r>
  </si>
  <si>
    <r>
      <rPr>
        <b/>
        <sz val="10"/>
        <color theme="1"/>
        <rFont val="Calibri"/>
        <family val="2"/>
      </rPr>
      <t xml:space="preserve">GENDER: MORE THAN ONE  - </t>
    </r>
    <r>
      <rPr>
        <b/>
        <sz val="10"/>
        <color rgb="FFFF0000"/>
        <rFont val="Calibri"/>
        <family val="2"/>
      </rPr>
      <t>Parents Only</t>
    </r>
  </si>
  <si>
    <r>
      <rPr>
        <b/>
        <sz val="10"/>
        <color theme="1"/>
        <rFont val="Calibri"/>
        <family val="2"/>
      </rPr>
      <t xml:space="preserve">RACE &amp; ETHNICITY - </t>
    </r>
    <r>
      <rPr>
        <b/>
        <sz val="10"/>
        <color rgb="FFFF0000"/>
        <rFont val="Calibri"/>
        <family val="2"/>
      </rPr>
      <t>Parents Only</t>
    </r>
  </si>
  <si>
    <t>Section 4: Unaccompanied Youth Household Population</t>
  </si>
  <si>
    <r>
      <rPr>
        <b/>
        <sz val="11"/>
        <color theme="1"/>
        <rFont val="Calibri"/>
        <family val="2"/>
      </rPr>
      <t>Of the</t>
    </r>
    <r>
      <rPr>
        <b/>
        <sz val="11"/>
        <color rgb="FFFF0000"/>
        <rFont val="Calibri"/>
        <family val="2"/>
      </rPr>
      <t xml:space="preserve"> </t>
    </r>
    <r>
      <rPr>
        <b/>
        <u/>
        <sz val="11"/>
        <color rgb="FFFF0000"/>
        <rFont val="Calibri"/>
        <family val="2"/>
      </rPr>
      <t>TOTAL PEOPLE</t>
    </r>
    <r>
      <rPr>
        <b/>
        <sz val="11"/>
        <color rgb="FFFF0000"/>
        <rFont val="Calibri"/>
        <family val="2"/>
      </rPr>
      <t xml:space="preserve"> counted in Section 1</t>
    </r>
    <r>
      <rPr>
        <b/>
        <sz val="11"/>
        <color theme="1"/>
        <rFont val="Calibri"/>
        <family val="2"/>
      </rPr>
      <t>, count all who are unaccompanied youth.</t>
    </r>
  </si>
  <si>
    <t>Unaccompanied Youth Households</t>
  </si>
  <si>
    <t>(Any group where all members are under age 25 and there are no dependent children.)</t>
  </si>
  <si>
    <r>
      <rPr>
        <sz val="10"/>
        <color theme="1"/>
        <rFont val="Calibri"/>
        <family val="2"/>
      </rPr>
      <t xml:space="preserve">Number of </t>
    </r>
    <r>
      <rPr>
        <b/>
        <sz val="10"/>
        <color rgb="FFFF0000"/>
        <rFont val="Calibri"/>
        <family val="2"/>
      </rPr>
      <t>Unaccompanied</t>
    </r>
    <r>
      <rPr>
        <sz val="10"/>
        <color theme="1"/>
        <rFont val="Calibri"/>
        <family val="2"/>
      </rPr>
      <t xml:space="preserve"> children </t>
    </r>
    <r>
      <rPr>
        <b/>
        <sz val="10"/>
        <color theme="1"/>
        <rFont val="Calibri"/>
        <family val="2"/>
      </rPr>
      <t>(under age 18)</t>
    </r>
  </si>
  <si>
    <r>
      <rPr>
        <sz val="10"/>
        <color theme="1"/>
        <rFont val="Calibri"/>
        <family val="2"/>
      </rPr>
      <t xml:space="preserve">Number of </t>
    </r>
    <r>
      <rPr>
        <b/>
        <sz val="10"/>
        <color rgb="FFFF0000"/>
        <rFont val="Calibri"/>
        <family val="2"/>
      </rPr>
      <t>Unaccompanied</t>
    </r>
    <r>
      <rPr>
        <sz val="10"/>
        <color theme="1"/>
        <rFont val="Calibri"/>
        <family val="2"/>
      </rPr>
      <t xml:space="preserve"> youth </t>
    </r>
    <r>
      <rPr>
        <b/>
        <u/>
        <sz val="10"/>
        <color theme="1"/>
        <rFont val="Calibri"/>
        <family val="2"/>
      </rPr>
      <t>(age 18 to 24)</t>
    </r>
  </si>
  <si>
    <t>Section 5:  Homeless Subpopulations</t>
  </si>
  <si>
    <r>
      <rPr>
        <b/>
        <sz val="11"/>
        <color theme="1"/>
        <rFont val="Calibri"/>
        <family val="2"/>
      </rPr>
      <t>Of the</t>
    </r>
    <r>
      <rPr>
        <b/>
        <sz val="11"/>
        <color rgb="FFFF0000"/>
        <rFont val="Calibri"/>
        <family val="2"/>
      </rPr>
      <t xml:space="preserve"> </t>
    </r>
    <r>
      <rPr>
        <b/>
        <u/>
        <sz val="11"/>
        <color rgb="FFFF0000"/>
        <rFont val="Calibri"/>
        <family val="2"/>
      </rPr>
      <t xml:space="preserve">TOTAL ADULTS </t>
    </r>
    <r>
      <rPr>
        <b/>
        <sz val="11"/>
        <color rgb="FFFF0000"/>
        <rFont val="Calibri"/>
        <family val="2"/>
      </rPr>
      <t>counted in Section 1</t>
    </r>
    <r>
      <rPr>
        <b/>
        <sz val="11"/>
        <color theme="1"/>
        <rFont val="Calibri"/>
        <family val="2"/>
      </rPr>
      <t>, how many have the following characteristics:</t>
    </r>
  </si>
  <si>
    <t>Adults In Any Household Type</t>
  </si>
  <si>
    <t>Adults with a Serious Mental Illness</t>
  </si>
  <si>
    <t>Adults with a Substance Use Disorder</t>
  </si>
  <si>
    <t>Adults with HIV/AIDS</t>
  </si>
  <si>
    <t>Adults who are Currently Fleeing Domestic Violence</t>
  </si>
  <si>
    <t>BoS Regions</t>
  </si>
  <si>
    <t>All Regions</t>
  </si>
  <si>
    <t>CoC</t>
  </si>
  <si>
    <t>Agency</t>
  </si>
  <si>
    <t>Project</t>
  </si>
  <si>
    <t>Region</t>
  </si>
  <si>
    <t>Select</t>
  </si>
  <si>
    <t xml:space="preserve">Select </t>
  </si>
  <si>
    <t>Adair</t>
  </si>
  <si>
    <t>Emergency Shelter</t>
  </si>
  <si>
    <t>MO-500 St. Louis County</t>
  </si>
  <si>
    <t>ACCIS (Audrain County Crisis Intervention Services, Inc.)(988)</t>
  </si>
  <si>
    <t>ACCIS - McCamey House ES [Non-HMIS/DV](1058)</t>
  </si>
  <si>
    <t>Atchison</t>
  </si>
  <si>
    <t>Andrew</t>
  </si>
  <si>
    <t>NA</t>
  </si>
  <si>
    <t>Transitional Housing</t>
  </si>
  <si>
    <t>MO-501 St. Louis City</t>
  </si>
  <si>
    <t>Agape House, Inc. of Mountain View(706)</t>
  </si>
  <si>
    <t>Agape House of Mountain View - Emergency Shelter [Non-HMIS/DV](707)</t>
  </si>
  <si>
    <t>Audrain</t>
  </si>
  <si>
    <t>Safe Haven</t>
  </si>
  <si>
    <t>MO-600 Springfield/Greene, Christian, Webster Counties</t>
  </si>
  <si>
    <t>Asbury United Methodist Church(1818)</t>
  </si>
  <si>
    <t>Agape House of Mountain View - Texas County Emergency Shelter [Non-HMIS/DV](769)</t>
  </si>
  <si>
    <t>Barry</t>
  </si>
  <si>
    <t>MO-602 Joplin/Jasper, Newton Counties</t>
  </si>
  <si>
    <t>Assisi House(1346)</t>
  </si>
  <si>
    <t>Asbury - Cold Weather Shelter ES [Non-HMIS](1819)</t>
  </si>
  <si>
    <t>Barton</t>
  </si>
  <si>
    <t>MO-603 St. Joseph/Andrew, Buchanan, DeKalb Counties</t>
  </si>
  <si>
    <t>AVENUES(989)</t>
  </si>
  <si>
    <t>Assisi House - Baden House PH-S [Non-HMIS](1349)</t>
  </si>
  <si>
    <t>Bates</t>
  </si>
  <si>
    <t>MO-606 MO Balance of State</t>
  </si>
  <si>
    <t>Brentwood Christian Church(1991)</t>
  </si>
  <si>
    <t>Assisi House - Durant House PH-S [Non-HMIS](1351)</t>
  </si>
  <si>
    <t>Benton</t>
  </si>
  <si>
    <t>Bridge of Hope(1891)</t>
  </si>
  <si>
    <t>Assisi House - Queens House PH-S [Non-HMIS](1348)</t>
  </si>
  <si>
    <t>Bollinger</t>
  </si>
  <si>
    <t>C.A.R.E. of Atchison County Inc (Community Advocacy &amp; Resource Empowerment of Atchison County, Inc.)(991)</t>
  </si>
  <si>
    <t>Assisi House - Spring House PH-S [non-HMIS](2058)</t>
  </si>
  <si>
    <t>Boone</t>
  </si>
  <si>
    <t>CADV (Citizens Against Domestic Violence, Inc)(993)</t>
  </si>
  <si>
    <t>Assisi House - Utah House PH-S [Non-HMIS](1350)</t>
  </si>
  <si>
    <t>Butler</t>
  </si>
  <si>
    <t>CARDV (Coalition Against Rape and Domestic Violence of Callaway County)(1269)</t>
  </si>
  <si>
    <t>Avenues - ESG Emergency Shelter [Non-HMIS/DV](1057)</t>
  </si>
  <si>
    <t>Caldwell</t>
  </si>
  <si>
    <t>Buchanan</t>
  </si>
  <si>
    <t>Carthage Crisis Center(690)</t>
  </si>
  <si>
    <t>Avenues - ESG Hotel/Motel ES [Non-HMIS/DV](2057)</t>
  </si>
  <si>
    <t>Callaway</t>
  </si>
  <si>
    <t>CASA (Citizens Against Spouse Abuse, Inc.)(994)</t>
  </si>
  <si>
    <t>Avenues - ESG Rapid Rehousing [Non-HMIS/DV](1930)</t>
  </si>
  <si>
    <t>Camden</t>
  </si>
  <si>
    <t>CATRL (Christian Associates of Table Rock Lake)(480)</t>
  </si>
  <si>
    <t>Avenues - MHTF Housing Assistance RRH [Non-HMIS/DV](2029)</t>
  </si>
  <si>
    <t>Cape Girardeau</t>
  </si>
  <si>
    <t>CCSOMO (Catholic Charities of Southern Missouri, Inc.)(70)</t>
  </si>
  <si>
    <t>Brentwood - Cold Weather Shelter ES [Non-HMIS](1992)</t>
  </si>
  <si>
    <t>Carroll</t>
  </si>
  <si>
    <t>CHA (Columbia Housing Authority)(330)</t>
  </si>
  <si>
    <t>Bridge of Hope - Emergency Shelter [Non-HMIS](1892)</t>
  </si>
  <si>
    <t>Carter</t>
  </si>
  <si>
    <t>Christ Church Cathedral(1159)</t>
  </si>
  <si>
    <t>C.A.R.E. of Atchison County - Emergency Shelter [Non-HMIS/DV](1055)</t>
  </si>
  <si>
    <t>Cass</t>
  </si>
  <si>
    <t>Christos House Inc.(1196)</t>
  </si>
  <si>
    <t>CADV - Emergency Shelter [Non-HMIS/DV](1053)</t>
  </si>
  <si>
    <t>Cedar</t>
  </si>
  <si>
    <t>Compass Health Inc.</t>
  </si>
  <si>
    <t>CADV - Transistional Housing [Non-HMIS/DV](1847)</t>
  </si>
  <si>
    <t>Chariton</t>
  </si>
  <si>
    <t>COPE(720)</t>
  </si>
  <si>
    <t>CARDV - H/M Voucher Program ES [Non-HMIS/DV](1270)</t>
  </si>
  <si>
    <t>Clark</t>
  </si>
  <si>
    <t>Council On Families In Crisis, Inc.(682)</t>
  </si>
  <si>
    <t>Carthage Crisis Center - Transitional Housing [Non-HMIS](698)</t>
  </si>
  <si>
    <t>Clay</t>
  </si>
  <si>
    <t>CPO (Community Partnership of the Ozarks, Inc.)(179)</t>
  </si>
  <si>
    <t>CASA - ESG Emergency Shelter Pettis County[Non-HMIS/DV](1061)</t>
  </si>
  <si>
    <t>Clinton</t>
  </si>
  <si>
    <t>Christian</t>
  </si>
  <si>
    <t>DAEOC (Delta Area Economic Opportunity Corporation)(412)</t>
  </si>
  <si>
    <t>CASA - ESG Rapid Rehousing [Non-HMIS/DV](1060)</t>
  </si>
  <si>
    <t>Cole</t>
  </si>
  <si>
    <t>Dept of Veteran Affairs- Columbia(1072)</t>
  </si>
  <si>
    <t>CATRL - Harbor House DV Shelter [Non-HMIS/DV](702)</t>
  </si>
  <si>
    <t>Cooper</t>
  </si>
  <si>
    <t>DOORWAYS (Interfaith Residence)(39)</t>
  </si>
  <si>
    <t>CCSOMO - SSVF Rapid ReHousing (BoS) EHA [Non-HMIS](1835)</t>
  </si>
  <si>
    <t>Crawford</t>
  </si>
  <si>
    <t>Drew Lewis Foundation(1649)</t>
  </si>
  <si>
    <t>CCSOMO - SSVF Rapid ReHousing (Joplin) EHA [Non-HMIS](1834)</t>
  </si>
  <si>
    <t>Dade</t>
  </si>
  <si>
    <t>East Sunshine Church of Christ(766)</t>
  </si>
  <si>
    <t>CHA - EHV PH [Non-HMIS](1723)</t>
  </si>
  <si>
    <t>Dallas</t>
  </si>
  <si>
    <t>EMAA (East Missouri Action Agency, Inc.)(298)</t>
  </si>
  <si>
    <t>Christ Church Cathedral - Winter Shelter [Non-HMIS](1168)</t>
  </si>
  <si>
    <t>Daviess</t>
  </si>
  <si>
    <t>FHAMO (Fulton Housing Authority)(1715)</t>
  </si>
  <si>
    <t>Christos House - Emergency Shelter [Non-HMIS/DV](1197)</t>
  </si>
  <si>
    <t>Dent</t>
  </si>
  <si>
    <t>Finding Grace Ministries(1793)</t>
  </si>
  <si>
    <t>Compass Health Inc. - A Safe Place ES [Non-HMIS/DV](653)</t>
  </si>
  <si>
    <t>Douglas</t>
  </si>
  <si>
    <t>Freedom's Rest Family Violence Center(688)</t>
  </si>
  <si>
    <t>Compass Health Inc. - Mary's House of Hope TH [Non-HMIS/DV](1853)</t>
  </si>
  <si>
    <t>Dunklin</t>
  </si>
  <si>
    <t>Gene Taylor CBOC-Veterans' Affairs(722)</t>
  </si>
  <si>
    <t>Connecting Grounds - Cold Weather Shelter ES [Non-HMIS](1950)</t>
  </si>
  <si>
    <t>Franklin</t>
  </si>
  <si>
    <t>DeKalb</t>
  </si>
  <si>
    <t>GHF (Gateway Housing First, Inc.)(541)</t>
  </si>
  <si>
    <t>COPE - Emergency Shelter [Non-HMIS/DV](721)</t>
  </si>
  <si>
    <t>Gasconade</t>
  </si>
  <si>
    <t>Good Samaritan of the Ozarks(996)</t>
  </si>
  <si>
    <t>Council On Families In Crisis - ESG Rapid Rehousing [Non-HMIS/DV](1101)</t>
  </si>
  <si>
    <t>Gentry</t>
  </si>
  <si>
    <t>Good Shepherd (Good Shepherd Children &amp; Family Services)(856)</t>
  </si>
  <si>
    <t>Council On Families In Crisis - MossHouse ESG ES [Non-HMIS/DV](683)</t>
  </si>
  <si>
    <t>Grundy</t>
  </si>
  <si>
    <t>Grace and Peace Fellowship(107)</t>
  </si>
  <si>
    <t>CPO - One Door-Hotel/Motel Vouchers ES [Non-HMIS](764)</t>
  </si>
  <si>
    <t>Harrison</t>
  </si>
  <si>
    <t>Grace United Methodist Church(1566)</t>
  </si>
  <si>
    <t>DAEOC - H/M Voucher Program ES [Non-HMIS/DV](1622)</t>
  </si>
  <si>
    <t>Henry</t>
  </si>
  <si>
    <t>Green Hills Women's Shelter, Inc.(1062)</t>
  </si>
  <si>
    <t>Dept of Veterans Affairs - VASH Columbia Housing Authority Patriot Place PSH [Non-HMIS](1652)</t>
  </si>
  <si>
    <t>Hickory</t>
  </si>
  <si>
    <t>Greene County Family Justice Center(1634)</t>
  </si>
  <si>
    <t>Dept of Veterans Affairs - VASH Columbia Housing Authority PSH [Non-HMIS](1085)</t>
  </si>
  <si>
    <t>Holt</t>
  </si>
  <si>
    <t>Greene</t>
  </si>
  <si>
    <t>HAKC (Housing Authority of Kansas City)(1714)</t>
  </si>
  <si>
    <t>DOORWAYS - Own Home ES [Non-HMIS](547)</t>
  </si>
  <si>
    <t>Howard</t>
  </si>
  <si>
    <t>Harmony House (Family Violence Center, Inc.)(686)</t>
  </si>
  <si>
    <t>Drew Lewis Foundation - Crisis Cold Weather Shelter ES [Non-HMIS](2096)</t>
  </si>
  <si>
    <t>Howell</t>
  </si>
  <si>
    <t>Harvest House, Inc.(336)</t>
  </si>
  <si>
    <t>East Sunshine - Men's Cold Weather Shelter ES [Non-HMIS](768)</t>
  </si>
  <si>
    <t>Iron</t>
  </si>
  <si>
    <t>HAS (Housing Authority of Springfield)(1729)</t>
  </si>
  <si>
    <t>EMAA - EHV PH [Non-HMIS](1712)</t>
  </si>
  <si>
    <t>Jefferson</t>
  </si>
  <si>
    <t>Haven House, Inc.(998)</t>
  </si>
  <si>
    <t>Family Justice Center - Hotel/Motel Vouchers ES [Non-HMIS/DV](1635)</t>
  </si>
  <si>
    <t>Johnson</t>
  </si>
  <si>
    <t>Hillcrest Hope(1075)</t>
  </si>
  <si>
    <t>FHAMO - EHV PH [Non-HMIS](1718)</t>
  </si>
  <si>
    <t>Knox</t>
  </si>
  <si>
    <t>Hillcrest Platte County(1076)</t>
  </si>
  <si>
    <t>Finding Grace Ministries - ESG Rapid ReHousing [Non-HMIS DV](1830)</t>
  </si>
  <si>
    <t>Laclede</t>
  </si>
  <si>
    <t>Hope Haven of Cass County(999)</t>
  </si>
  <si>
    <t>Freedom's Rest - Emergency Shelter [Non-HMIS/DV](689)</t>
  </si>
  <si>
    <t>Lafayette</t>
  </si>
  <si>
    <t>Horizon Housing (Horizon Housing Development Company)(112)</t>
  </si>
  <si>
    <t>Gene Taylor CBOC-Veterans Affairs - HUD/VASH PSH (Joplin) [Non-HMIS](723)</t>
  </si>
  <si>
    <t>Lawrence</t>
  </si>
  <si>
    <t>Jackson</t>
  </si>
  <si>
    <t>House of Hope (Branson)(1636)</t>
  </si>
  <si>
    <t>Gene Taylor CBOC-Veterans Affairs - HUD/VASH PSH (Springfield) [Non-HMIS](724)</t>
  </si>
  <si>
    <t>Lewis</t>
  </si>
  <si>
    <t>Jasper</t>
  </si>
  <si>
    <t>House of Hope Inc.(1000)</t>
  </si>
  <si>
    <t>GHF - 1500 Salisbury (Assisi 3) PH-S [Non-HMIS](1420)</t>
  </si>
  <si>
    <t>Linn</t>
  </si>
  <si>
    <t>House of Refuge(1001)</t>
  </si>
  <si>
    <t>Good Samaritan of the Ozarks - Genesis ES [Non-HMIS/DV](1051)</t>
  </si>
  <si>
    <t>Livingston</t>
  </si>
  <si>
    <t>Housing Authority of St. Louis County(1319)</t>
  </si>
  <si>
    <t>Good Shepherd - Maternity Home TH [Non-HMIS](860)</t>
  </si>
  <si>
    <t>Macon</t>
  </si>
  <si>
    <t>Housing Authority of the City of Kirksville(1716)</t>
  </si>
  <si>
    <t>Grace and Peace Fellowship - Winter Shelter ES [Non-HMIS](108)</t>
  </si>
  <si>
    <t>Madison</t>
  </si>
  <si>
    <t>Humanitri(114)</t>
  </si>
  <si>
    <t>Grace United Methodist - Cold Weather Shelter ES [Non-HMIS](1567)</t>
  </si>
  <si>
    <t>Maries</t>
  </si>
  <si>
    <t>Jefferson City Rape and Abuse Crisis Center, Inc (JCRACC)(1002)</t>
  </si>
  <si>
    <t>Green Hills Women's Shelter - Cameron Shelter [Non-HMIS/DV](1064)</t>
  </si>
  <si>
    <t>Marion</t>
  </si>
  <si>
    <t>Jennings School District(857)</t>
  </si>
  <si>
    <t>Green Hills Women's Shelter - Trenton Shelter [Non-HMIS/DV](1063)</t>
  </si>
  <si>
    <t>McDonald</t>
  </si>
  <si>
    <t>JFCAC (Jefferson Franklin Community Action Corporation)(1717)</t>
  </si>
  <si>
    <t>HAKC - EHV PH [Non-HMIS](1719)</t>
  </si>
  <si>
    <t>Mercer</t>
  </si>
  <si>
    <t>Lincoln</t>
  </si>
  <si>
    <t>Joe's Place (Joe's Place Corporation)(858)</t>
  </si>
  <si>
    <t>Harmony House - CoC Joint Component RRH [Non-HMIS/DV](1277)</t>
  </si>
  <si>
    <t>Miller</t>
  </si>
  <si>
    <t>John J. Pershing Veterans Administration(1077)</t>
  </si>
  <si>
    <t>Harmony House - CoC Joint Component TH [Non-HMIS/DV](2093)</t>
  </si>
  <si>
    <t>Mississippi</t>
  </si>
  <si>
    <t>KVC Behavioral Healthcare Missouri, Inc.(183)</t>
  </si>
  <si>
    <t>Harmony House - ESG Emergency Shelter [Non-HMIS/DV](687)</t>
  </si>
  <si>
    <t>Moniteau</t>
  </si>
  <si>
    <t>Lafayette House (Family Self Help Center Inc.)(693)</t>
  </si>
  <si>
    <t>Harvest House, Inc. - Emergency Shelter [Non-HMIS](359)</t>
  </si>
  <si>
    <t>Monroe</t>
  </si>
  <si>
    <t>Love Columbia(1421)</t>
  </si>
  <si>
    <t>HAS - EHV PH [Non-HMIS](1730)</t>
  </si>
  <si>
    <t>Montgomery</t>
  </si>
  <si>
    <t>Lydia's House, Inc.(538)</t>
  </si>
  <si>
    <t>Haven House - Emergency Shelter [Non-HMIS/DV](1050)</t>
  </si>
  <si>
    <t>Morgan</t>
  </si>
  <si>
    <t>Marygrove (Crisis Center - Marygrove)(456)</t>
  </si>
  <si>
    <t>Hillcrest Hope - Avondale Apartments TH [Non-HMIS](1088)</t>
  </si>
  <si>
    <t>New Madrid</t>
  </si>
  <si>
    <t>Missionaries of Charity, Inc.(534)</t>
  </si>
  <si>
    <t>Hillcrest Hope - Liberty Apartments TH [Non-HMIS](1089)</t>
  </si>
  <si>
    <t>Nodaway</t>
  </si>
  <si>
    <t>Missouri Veterans Endeavor(649)</t>
  </si>
  <si>
    <t>Hillcrest Platte County 90 Day Program- TH [Non-HMIS](1090)</t>
  </si>
  <si>
    <t>Oregon</t>
  </si>
  <si>
    <t>MOCA (Missouri Ozarks Community Action, Inc.)(339)</t>
  </si>
  <si>
    <t>Hillcrest Platte County Tier Two Program-TH [Non-HMIS](1207)</t>
  </si>
  <si>
    <t>Osage</t>
  </si>
  <si>
    <t>North Star Advocacy Center(992)</t>
  </si>
  <si>
    <t>Hillcrest Platte County Young Adult Housing -TH [Non-HMIS](1208)</t>
  </si>
  <si>
    <t>Ozark</t>
  </si>
  <si>
    <t>OACAC (Ozarks Area Community Action Corporation)(186)</t>
  </si>
  <si>
    <t>Hope Haven of Cass County - ESG Emergency Shelter [Non-HMIS/DV](1048)</t>
  </si>
  <si>
    <t>Pemiscot</t>
  </si>
  <si>
    <t>Our House (Our House: Caring for Callaway's Homeless)(235)</t>
  </si>
  <si>
    <t>Hope Haven of Cass County - ESG Rapid Rehousing [Non-HMIS/DV](1049)</t>
  </si>
  <si>
    <t>Perry</t>
  </si>
  <si>
    <t>Phelps County Family Crisis Services, Inc.(1003)</t>
  </si>
  <si>
    <t>Horizon Housing - Shelter Beds [Non-HMIS](1345)</t>
  </si>
  <si>
    <t>Pettis</t>
  </si>
  <si>
    <t>Polk County House of Hope, Inc.(703)</t>
  </si>
  <si>
    <t>House of Hope (Branson) - House of Hope Emergency Warming Shelter [Non-HMIS](1637)</t>
  </si>
  <si>
    <t>Phelps</t>
  </si>
  <si>
    <t>Powerhouse Community Development Corp(1078)</t>
  </si>
  <si>
    <t>House of Hope Inc - ESG Emergency Shelter [Non-HMIS/DV](1046)</t>
  </si>
  <si>
    <t>Pike</t>
  </si>
  <si>
    <t>Newton</t>
  </si>
  <si>
    <t>Randolph County Ministerial Alliance(1954)</t>
  </si>
  <si>
    <t>House of Hope Inc - ESG Rapid Rehousing [Non-HMIS/DV](1047)</t>
  </si>
  <si>
    <t>Platte</t>
  </si>
  <si>
    <t>RATI (Columbia Interfaith Resource Center) Columbia(983)</t>
  </si>
  <si>
    <t>House of Refuge - Emergency Shelter [Non-HMIS/DV](1045)</t>
  </si>
  <si>
    <t>Polk</t>
  </si>
  <si>
    <t>RATI (Jefferson City Interfaith Community) Jefferson City(2011)</t>
  </si>
  <si>
    <t>Housing Authority of St. Louis County - Emergency Housing Vouchers [Non-HMIS](1706)</t>
  </si>
  <si>
    <t>Pulaski</t>
  </si>
  <si>
    <t>Regional Family Crisis Center(1004)</t>
  </si>
  <si>
    <t>Housing Authority of the City of Kirksville - EHV PH [Non-HMIS](1720)</t>
  </si>
  <si>
    <t>Putnam</t>
  </si>
  <si>
    <t>Restoration Life Center(694)</t>
  </si>
  <si>
    <t>Humanitri - Transformational Housing RRH [Non-HMIS](581)</t>
  </si>
  <si>
    <t>Ralls</t>
  </si>
  <si>
    <t>Sacred Heart Catholic Church(1822)</t>
  </si>
  <si>
    <t>Humanitri - Transformational Housing TH [Non-HMIS](942)</t>
  </si>
  <si>
    <t>Randolph</t>
  </si>
  <si>
    <t>Safe House for Women, Inc.(675)</t>
  </si>
  <si>
    <t>InExcelsis - Cold Weather ES [Non-HMIS](1980)</t>
  </si>
  <si>
    <t>Ray</t>
  </si>
  <si>
    <t>Safe Passage Domestic Violence Crisis Intervention Services(1005)</t>
  </si>
  <si>
    <t>Jefferson City Rape and Abuse Crisis Center - RACS Shelter [Non-HMIS/DV](1044)</t>
  </si>
  <si>
    <t>Reynolds</t>
  </si>
  <si>
    <t>Saint Vincent de Paul(2050)</t>
  </si>
  <si>
    <t>Jennings School - HOPE House ES [Non-HMIS](861)</t>
  </si>
  <si>
    <t>Ripley</t>
  </si>
  <si>
    <t>Saint Vincent Home for Children (German Saint Vincent Orphan Association)(1455)</t>
  </si>
  <si>
    <t>JFCAC - EHV PH [Non-HMIS](1721)</t>
  </si>
  <si>
    <t>Saline</t>
  </si>
  <si>
    <t>Salvation Army Springfield(220)</t>
  </si>
  <si>
    <t>Joe's Place - Transitional Housing for Students in the Maplewood Richmond Heights School [Non-HMIS](862)</t>
  </si>
  <si>
    <t>Schuyler</t>
  </si>
  <si>
    <t>Second Baptist Church(1989)</t>
  </si>
  <si>
    <t>John J. Pershing Veterans Administration - VASH PSH [Non-HMIS](1091)</t>
  </si>
  <si>
    <t>Scotland</t>
  </si>
  <si>
    <t>Selah Place of Oregon County(1626)</t>
  </si>
  <si>
    <t>KVC - VOCA Emergency Shelter (Springfield) [Non-HMIS/DV](1100)</t>
  </si>
  <si>
    <t>Scott</t>
  </si>
  <si>
    <t>SEMO Family Violence Council (Southeast Missouri Family Violence Council)(712)</t>
  </si>
  <si>
    <t>KVC - VOCA/ESG Women's Crisis Center (BoS) [Non-HMIS/DV](1140)</t>
  </si>
  <si>
    <t>Shannon</t>
  </si>
  <si>
    <t>Souls Harbor of America, Inc.(691)</t>
  </si>
  <si>
    <t>Lafayette House - ESG ES [Non-HMIS/DV](697)</t>
  </si>
  <si>
    <t>Shelby</t>
  </si>
  <si>
    <t>St. Francis Catholic Worker Community(1080)</t>
  </si>
  <si>
    <t>Love Columbia - EFSP ES [Non-HMIS](1988)</t>
  </si>
  <si>
    <t>St. Clair</t>
  </si>
  <si>
    <t>St. Francis Xavier Catholic Church(668)</t>
  </si>
  <si>
    <t>Love Columbia - Extra Miles Transitional Housing [Non-HMIS](1661)</t>
  </si>
  <si>
    <t>St. Francois</t>
  </si>
  <si>
    <t>St. Louis ALIVE, Inc.(647)</t>
  </si>
  <si>
    <t>Lydia's House, Inc. - Transitional Housing [Non-HMIS/DV](551)</t>
  </si>
  <si>
    <t>Ste. Genevieve</t>
  </si>
  <si>
    <t>St. Louis County DHS (Saint Louis County Department of Human Services)(459)</t>
  </si>
  <si>
    <t>Marygrove - Crisis Care Emergency Shelter [Non-HMIS](680)</t>
  </si>
  <si>
    <t>Stoddard</t>
  </si>
  <si>
    <t>St. Louis Housing Authority(945)</t>
  </si>
  <si>
    <t>Marygrove - Transitional Housing (scattered) [Non-HMIS](677)</t>
  </si>
  <si>
    <t>Stone</t>
  </si>
  <si>
    <t>St. Martha's Hall(537)</t>
  </si>
  <si>
    <t>Missionaries of Charity, Inc. - Emergency Shelter [Non-HMIS](552)</t>
  </si>
  <si>
    <t>Sullivan</t>
  </si>
  <si>
    <t>St. Patrick Center - SSVF Emergency Housing Assistance ES(1582)</t>
  </si>
  <si>
    <t>Missouri Veterans Endeavor - Long Term Supportive Housing for Homeless Vets and Families [Non-HMIS](650)</t>
  </si>
  <si>
    <t>Taney</t>
  </si>
  <si>
    <t>Survival Adult Abuse Center Inc.(1006)</t>
  </si>
  <si>
    <t>MOCA - Supportive Housing Program PH [non-HMIS](362)</t>
  </si>
  <si>
    <t>Texas</t>
  </si>
  <si>
    <t>Susanna Wesley Family Learning Center(1007)</t>
  </si>
  <si>
    <t>North Star Advocacy Center - Emergency Shelter [Non-HMIS/DV](1054)</t>
  </si>
  <si>
    <t>Vernon</t>
  </si>
  <si>
    <t>Synergy Services(333)</t>
  </si>
  <si>
    <t>OACAC - EHV PH (BoS) [Non-HMIS](1722)</t>
  </si>
  <si>
    <t>Washington</t>
  </si>
  <si>
    <t>St. Charles</t>
  </si>
  <si>
    <t>TCFP (Texas County Food Pantry Inc.)(476)</t>
  </si>
  <si>
    <t>OACAC - EHV PH (Springfield) [Non-HMIS](1728)</t>
  </si>
  <si>
    <t>Wayne</t>
  </si>
  <si>
    <t>The Connecting Grounds(1949)</t>
  </si>
  <si>
    <t>Our House - Haven House TH [Non-HMIS*](236)</t>
  </si>
  <si>
    <t>Worth</t>
  </si>
  <si>
    <t>The Gathering Tree, Inc.(1576)</t>
  </si>
  <si>
    <t>Our House - Wiley House ES [Non-HMIS*](237)</t>
  </si>
  <si>
    <t>Wright</t>
  </si>
  <si>
    <t>St. Louis</t>
  </si>
  <si>
    <t>The Kitchen (The Kitchen, Inc.)(46)</t>
  </si>
  <si>
    <t>Phelps County Family Crisis Services - Russell House ESG ES [Non-HMIS/DV](1043)</t>
  </si>
  <si>
    <t>None of the Above</t>
  </si>
  <si>
    <t>St. Louis City</t>
  </si>
  <si>
    <t>The Soulfisher Ministries(1147)</t>
  </si>
  <si>
    <t>Phelps County Family Crisis Services - Russell House TH [Non-HMIS/DV](1554)</t>
  </si>
  <si>
    <t>The Women's Safe House(539)</t>
  </si>
  <si>
    <t>Polk County House of Hope ES [Non-HMIS/DV](704)</t>
  </si>
  <si>
    <t>True North of Columbia, Inc.(1010)</t>
  </si>
  <si>
    <t>Polk County House of Hope TH (BoS) [Non-HMIS/DV](1852)</t>
  </si>
  <si>
    <t>Turning Point Day Center(785)</t>
  </si>
  <si>
    <t>Polk County House of Hope TH (Springfield) [Non-HMIS/DV](2016)</t>
  </si>
  <si>
    <t>United Gospel Rescue Mission, Inc.(311)</t>
  </si>
  <si>
    <t>Powerhouse Community Development Corp - Fresh Start TH [Non-HMIS](1093)</t>
  </si>
  <si>
    <t>Unity of Springfield(1820)</t>
  </si>
  <si>
    <t>Randolph County Ministerial Alliance - RATI Cold Weather Shelter [Non-HMIS](1955)</t>
  </si>
  <si>
    <t>VA Eastern Kansas Health System(1411)</t>
  </si>
  <si>
    <t>RATI (Columbia Interfaith Resource Center) - Seasonal Emergency Shelter [Non-HMIS](1997)</t>
  </si>
  <si>
    <t>Vernon County Ministerial Alliance(1201)</t>
  </si>
  <si>
    <t>RATI (Jefferson City Interfaith Community) - Seasonal Emergency Shelter [Non-HMIS](2012)</t>
  </si>
  <si>
    <t>Warren</t>
  </si>
  <si>
    <t>Watered Gardens Ministries(692)</t>
  </si>
  <si>
    <t>Regional Family Crisis Center - Emergency Shelter [Non-HMIS/DV](1042)</t>
  </si>
  <si>
    <t>WCCTC (Women's Crisis Center of Taney County, Inc.)(1008)</t>
  </si>
  <si>
    <t>Restoration Life Center - Emergency Shelter [Non-HMIS](699)</t>
  </si>
  <si>
    <t>Whole Health Outreach(1011)</t>
  </si>
  <si>
    <t>Sacred Heart - Cold Weather Shelter ES [Non-HMIS](1823)</t>
  </si>
  <si>
    <t>Webster</t>
  </si>
  <si>
    <t>YWCA St. Joseph (Young Women's Christian Association of St. Joseph, Missouri)(1401)</t>
  </si>
  <si>
    <t>Safe House for Women - CoC Rapid ReHousing [Non-HMIS/DV](2053)</t>
  </si>
  <si>
    <t>Zoe's Home(2001)</t>
  </si>
  <si>
    <t>Safe House for Women - ESG Emergency Shelter [Non-HMIS/DV](676)</t>
  </si>
  <si>
    <t>ZZZ InExcelsis(1673)</t>
  </si>
  <si>
    <t>Safe House for Women - Transitional Housing [Non-HMIS/DV](1638)</t>
  </si>
  <si>
    <t>Outside of MO</t>
  </si>
  <si>
    <t>ZZZ Salvation Army Kansas City(1079)</t>
  </si>
  <si>
    <t>Safe Passage - Emergency Shelter [Non-HMIS/DV](1041)</t>
  </si>
  <si>
    <t>Client Refused</t>
  </si>
  <si>
    <t>Saint Vincent de Paul - Warming Center ES [Non-HMIS](2051)</t>
  </si>
  <si>
    <t>Saint Vincent Home for Children - Life Path TLP [non-HMIS](1882)</t>
  </si>
  <si>
    <t>Salvation Army Springfield - Emergency Warming Shelter [Non-HMIS](1194)</t>
  </si>
  <si>
    <t>Second Baptist Church - Hotel/Motel ES [Non-HMIS](1990)</t>
  </si>
  <si>
    <t>Selah Place of Oregon County - Selah Place ES [Non-HMIS/DV](1627)</t>
  </si>
  <si>
    <t>SEMO Family Violence Council - A Friend's Place ES [Non-HMIS/DV](713)</t>
  </si>
  <si>
    <t>Souls Harbor of America - Emergency Shelter [Non-HMIS](700)</t>
  </si>
  <si>
    <t>St. Francis Catholic Worker Community - St. Francis House ES [Non-HMIS](1096)</t>
  </si>
  <si>
    <t>St. Francis Xavier Catholic Church - Winter Shelter [Non-HMIS](1161)</t>
  </si>
  <si>
    <t>St. Louis ALIVE, Inc. - Nights of Safety ES [Non-HMIS/DV](648)</t>
  </si>
  <si>
    <t>St. Louis County DHS - Kathy J. Weinman Emergency Shelter [Non-HMIS/DV](651)</t>
  </si>
  <si>
    <t>St. Louis Housing Authority - Emergency Housing Vouchers OPH [Non-HMIS](1734)</t>
  </si>
  <si>
    <t>St. Martha's Hall - HESG/FESG/AHTF Emergency Shelter [Non-HMIS/DV](553)</t>
  </si>
  <si>
    <t>St. Patrick Center - SSVF Emergency Housing Assistance ES (St. Louis City) [Non-HMIS](1583)</t>
  </si>
  <si>
    <t>Survival Adult Abuse Center Inc. - ESG Emergency Shelter [Non-HMIS/DV](1040)</t>
  </si>
  <si>
    <t>Survival Adult Abuse Center Inc. - ESG Rapid ReHousing [Non-HMIS/DV](2079)</t>
  </si>
  <si>
    <t>Susanna Wesley Family Learning Center - ESG Emergency Shelter [Non-HMIS/DV](1038)</t>
  </si>
  <si>
    <t>Synergy Services - Domestic Violence Center ES [Non-HMIS/DV](987)</t>
  </si>
  <si>
    <t>Synergy Services - Domestic Violence Center ES H/M Overflow [Non-HMIS/DV](2054)</t>
  </si>
  <si>
    <t>Synergy Services - DVC Housing Program RRH [Non-HMIS/DV](1987)</t>
  </si>
  <si>
    <t>Synergy Services - DVC Parenting Program ES [Non-HMIS/DV](2022)</t>
  </si>
  <si>
    <t>TCFP - H/M Voucher ES (Non-HMIS)(1878)</t>
  </si>
  <si>
    <t>The Gathering Tree - Revive 66 Campground ES [Non-HMIS](1577)</t>
  </si>
  <si>
    <t>The Kitchen - SSVF Rapid ReHousing EHA ES [Non-HMIS](1840)</t>
  </si>
  <si>
    <t>The Soulfisher Ministries - AGAPE Supportive Housing Program OPH [Non-HMIS](1169)</t>
  </si>
  <si>
    <t>The Soulfisher Ministries - AGAPE Supportive Housing Program TH [Non-HMIS](1148)</t>
  </si>
  <si>
    <t>The Women's Safe House - HESG Emergency Shelter [Non-HMIS/DV](556)</t>
  </si>
  <si>
    <t>True North - ESG ES [Non-HMIS/DV](1034)</t>
  </si>
  <si>
    <t>True North - ESG Rapid Rehousing [Non-HMIS/DV](1033)</t>
  </si>
  <si>
    <t>True North - Transitional Program [Non-HMIS/DV](1032)</t>
  </si>
  <si>
    <t>Turning Point - Overnight Warming Center [Non-HMIS](1985)</t>
  </si>
  <si>
    <t>United Gospel Rescue Mission - Emergency Shelter [Non-HMIS*](315)</t>
  </si>
  <si>
    <t>United Gospel Rescue Mission - Transitional Housing [Non-HMIS*](314)</t>
  </si>
  <si>
    <t>Unity of Springfield - Cold Weather Shelter ES [Non-HMIS](1821)</t>
  </si>
  <si>
    <t>VA Eastern Kansas - HUD-VASH (St. Joseph) [Non-HMIS](1412)</t>
  </si>
  <si>
    <t>Vernon County Ministerial Alliance- H/M Vouchers [Non-HMIS](1202)</t>
  </si>
  <si>
    <t>Watered Gardens - Washington Family Hope Center TH [Non-HMIS](1623)</t>
  </si>
  <si>
    <t>WCCTC - Women's Crisis Center ES [Non-HMIS/DV](1037)</t>
  </si>
  <si>
    <t>WCCTC - Women's Crisis Center TH [Non-HMIS/DV](1036)</t>
  </si>
  <si>
    <t>Whole Health Outreach - Casa Guadalupe Shelter ES [Non-HMIS/DV](1031)</t>
  </si>
  <si>
    <t>YWCA St. Joseph - Bliss Manor TH [Non-HMIS/DV](1405)</t>
  </si>
  <si>
    <t>YWCA St. Joseph - CoC Bliss Manor PSH [Non-HMIS/DV](1402)</t>
  </si>
  <si>
    <t>YWCA St. Joseph - CoC Bridges RRH [Non-HMIS/DV](1406)</t>
  </si>
  <si>
    <t>YWCA St. Joseph - DV Shelter ESG ES [Non-HMIS/DV](1404)</t>
  </si>
  <si>
    <t>YWCA St. Joseph - MHTF Housing Assistance RRH [Non-HMIS/DV](1403)</t>
  </si>
  <si>
    <t>Zoe's Home - Emergency Shelter [Non-HMIS](2002)</t>
  </si>
  <si>
    <t>ZZZ Salvation Army Kansas City - SSVF RRH [Non-HMIS](1094)</t>
  </si>
  <si>
    <t>2024 Self-Calculating PIT Excel Workbook (Non-HMIS Participating &amp; DV Providers)</t>
  </si>
  <si>
    <t xml:space="preserve"> 2024 Self-Calculating PIT Excel Workbook (Non-HMIS Participating &amp; DV Providers)</t>
  </si>
  <si>
    <t>Note: Once this tab has been reviewed and is accurate, please send this tab to Kristen Halsey, kristen.halsey@maryland.gov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</si>
</sst>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37">
    <font>
      <sz val="11"/>
      <color theme="1"/>
      <name val="Arial"/>
      <scheme val="minor"/>
    </font>
    <font>
      <b/>
      <sz val="18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u/>
      <sz val="11"/>
      <color theme="10"/>
      <name val="Arimo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1"/>
      <color rgb="FFA5A5A5"/>
      <name val="Calibri"/>
      <family val="2"/>
    </font>
    <font>
      <sz val="11"/>
      <color rgb="FF0061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  <scheme val="minor"/>
    </font>
    <font>
      <b/>
      <u/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Calibri"/>
      <family val="2"/>
    </font>
    <font>
      <b/>
      <u/>
      <sz val="11"/>
      <color theme="1"/>
      <name val="Calibri"/>
      <family val="2"/>
    </font>
    <font>
      <b/>
      <u/>
      <sz val="10"/>
      <color theme="1"/>
      <name val="Calibri"/>
      <family val="2"/>
    </font>
    <font>
      <u/>
      <sz val="11"/>
      <color theme="10"/>
      <name val="Webdings"/>
      <family val="1"/>
      <charset val="2"/>
    </font>
    <font>
      <b/>
      <sz val="10"/>
      <color theme="1"/>
      <name val="Webdings"/>
      <family val="1"/>
      <charset val="2"/>
    </font>
    <font>
      <sz val="11"/>
      <color theme="1"/>
      <name val="Webdings"/>
      <family val="1"/>
      <charset val="2"/>
    </font>
    <font>
      <sz val="11"/>
      <color theme="0"/>
      <name val="Webdings"/>
      <family val="1"/>
      <charset val="2"/>
    </font>
    <font>
      <b/>
      <sz val="11"/>
      <color theme="1"/>
      <name val="Webdings"/>
      <family val="1"/>
      <charset val="2"/>
    </font>
    <font>
      <sz val="10"/>
      <color theme="1"/>
      <name val="Webdings"/>
      <family val="1"/>
      <charset val="2"/>
    </font>
    <font>
      <b/>
      <sz val="10"/>
      <color theme="0"/>
      <name val="Webdings"/>
      <family val="1"/>
      <charset val="2"/>
    </font>
    <font>
      <b/>
      <sz val="11"/>
      <color theme="0"/>
      <name val="Webdings"/>
      <family val="1"/>
      <charset val="2"/>
    </font>
    <font>
      <sz val="9"/>
      <color theme="1"/>
      <name val="Webdings"/>
      <family val="1"/>
      <charset val="2"/>
    </font>
    <font>
      <sz val="11"/>
      <color rgb="FFFF0000"/>
      <name val="Webdings"/>
      <family val="1"/>
      <charset val="2"/>
    </font>
    <font>
      <b/>
      <sz val="18"/>
      <color theme="1"/>
      <name val="Webdings"/>
      <family val="1"/>
      <charset val="2"/>
    </font>
    <font>
      <sz val="11"/>
      <color rgb="FF006100"/>
      <name val="Webdings"/>
      <family val="1"/>
      <charset val="2"/>
    </font>
    <font>
      <sz val="9"/>
      <color theme="1"/>
      <name val="Calibri"/>
      <family val="2"/>
    </font>
    <font>
      <b/>
      <i/>
      <sz val="14"/>
      <color theme="1"/>
      <name val="Calibri"/>
      <family val="2"/>
    </font>
    <font>
      <b/>
      <sz val="20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D6DCE4"/>
        <bgColor rgb="FFD6DCE4"/>
      </patternFill>
    </fill>
    <fill>
      <patternFill patternType="solid">
        <fgColor rgb="FFFBE4D5"/>
        <bgColor rgb="FFFBE4D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6" borderId="4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left"/>
    </xf>
    <xf numFmtId="0" fontId="3" fillId="8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1" fillId="0" borderId="10" xfId="0" applyFont="1" applyBorder="1" applyAlignment="1">
      <alignment horizontal="left" vertical="top" wrapText="1"/>
    </xf>
    <xf numFmtId="0" fontId="11" fillId="8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9" fillId="0" borderId="0" xfId="0" applyFont="1"/>
    <xf numFmtId="0" fontId="15" fillId="0" borderId="0" xfId="0" applyFont="1"/>
    <xf numFmtId="0" fontId="16" fillId="0" borderId="0" xfId="0" applyFont="1"/>
    <xf numFmtId="0" fontId="3" fillId="4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2" fontId="6" fillId="4" borderId="15" xfId="0" applyNumberFormat="1" applyFont="1" applyFill="1" applyBorder="1" applyAlignment="1">
      <alignment horizontal="center" vertical="center" wrapText="1"/>
    </xf>
    <xf numFmtId="0" fontId="3" fillId="0" borderId="15" xfId="0" applyFont="1" applyBorder="1"/>
    <xf numFmtId="0" fontId="0" fillId="0" borderId="15" xfId="0" applyBorder="1"/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4" fillId="0" borderId="0" xfId="0" applyFont="1"/>
    <xf numFmtId="0" fontId="24" fillId="0" borderId="0" xfId="0" applyFont="1" applyAlignment="1">
      <alignment horizontal="center"/>
    </xf>
    <xf numFmtId="44" fontId="24" fillId="0" borderId="0" xfId="0" applyNumberFormat="1" applyFont="1" applyAlignment="1">
      <alignment horizontal="center"/>
    </xf>
    <xf numFmtId="0" fontId="32" fillId="0" borderId="0" xfId="0" applyFont="1" applyAlignment="1">
      <alignment horizontal="left" wrapText="1"/>
    </xf>
    <xf numFmtId="0" fontId="34" fillId="0" borderId="3" xfId="0" applyFont="1" applyBorder="1" applyAlignment="1">
      <alignment wrapText="1"/>
    </xf>
    <xf numFmtId="0" fontId="34" fillId="0" borderId="2" xfId="0" applyFont="1" applyBorder="1" applyAlignment="1">
      <alignment wrapText="1"/>
    </xf>
    <xf numFmtId="0" fontId="34" fillId="0" borderId="3" xfId="0" applyFont="1" applyBorder="1"/>
    <xf numFmtId="1" fontId="34" fillId="0" borderId="3" xfId="0" applyNumberFormat="1" applyFont="1" applyBorder="1"/>
    <xf numFmtId="2" fontId="34" fillId="0" borderId="3" xfId="0" applyNumberFormat="1" applyFont="1" applyBorder="1"/>
    <xf numFmtId="0" fontId="34" fillId="0" borderId="5" xfId="0" applyFont="1" applyBorder="1"/>
    <xf numFmtId="0" fontId="34" fillId="0" borderId="2" xfId="0" applyFont="1" applyBorder="1"/>
    <xf numFmtId="1" fontId="34" fillId="0" borderId="2" xfId="0" applyNumberFormat="1" applyFont="1" applyBorder="1"/>
    <xf numFmtId="0" fontId="34" fillId="0" borderId="0" xfId="0" applyFont="1"/>
    <xf numFmtId="2" fontId="3" fillId="3" borderId="5" xfId="0" applyNumberFormat="1" applyFont="1" applyFill="1" applyBorder="1"/>
    <xf numFmtId="0" fontId="3" fillId="3" borderId="5" xfId="0" applyFont="1" applyFill="1" applyBorder="1"/>
    <xf numFmtId="0" fontId="24" fillId="7" borderId="5" xfId="0" applyFont="1" applyFill="1" applyBorder="1" applyAlignment="1">
      <alignment horizontal="center"/>
    </xf>
    <xf numFmtId="44" fontId="6" fillId="6" borderId="10" xfId="0" applyNumberFormat="1" applyFont="1" applyFill="1" applyBorder="1" applyAlignment="1">
      <alignment horizontal="center" vertical="top" wrapText="1"/>
    </xf>
    <xf numFmtId="44" fontId="24" fillId="7" borderId="5" xfId="0" applyNumberFormat="1" applyFont="1" applyFill="1" applyBorder="1" applyAlignment="1">
      <alignment horizontal="center"/>
    </xf>
    <xf numFmtId="0" fontId="3" fillId="7" borderId="5" xfId="0" applyFont="1" applyFill="1" applyBorder="1"/>
    <xf numFmtId="1" fontId="3" fillId="8" borderId="10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9" fillId="7" borderId="5" xfId="0" applyFont="1" applyFill="1" applyBorder="1"/>
    <xf numFmtId="0" fontId="7" fillId="9" borderId="5" xfId="0" applyFont="1" applyFill="1" applyBorder="1"/>
    <xf numFmtId="0" fontId="23" fillId="9" borderId="5" xfId="0" applyFont="1" applyFill="1" applyBorder="1"/>
    <xf numFmtId="0" fontId="12" fillId="7" borderId="5" xfId="0" applyFont="1" applyFill="1" applyBorder="1" applyAlignment="1">
      <alignment horizontal="center"/>
    </xf>
    <xf numFmtId="0" fontId="25" fillId="7" borderId="5" xfId="0" applyFont="1" applyFill="1" applyBorder="1" applyAlignment="1">
      <alignment horizontal="center"/>
    </xf>
    <xf numFmtId="0" fontId="9" fillId="9" borderId="5" xfId="0" applyFont="1" applyFill="1" applyBorder="1" applyAlignment="1">
      <alignment horizontal="center"/>
    </xf>
    <xf numFmtId="0" fontId="26" fillId="9" borderId="5" xfId="0" applyFont="1" applyFill="1" applyBorder="1" applyAlignment="1">
      <alignment horizontal="center"/>
    </xf>
    <xf numFmtId="0" fontId="6" fillId="7" borderId="5" xfId="0" applyFont="1" applyFill="1" applyBorder="1"/>
    <xf numFmtId="0" fontId="1" fillId="7" borderId="5" xfId="0" applyFont="1" applyFill="1" applyBorder="1" applyAlignment="1">
      <alignment horizontal="center" wrapText="1"/>
    </xf>
    <xf numFmtId="0" fontId="32" fillId="7" borderId="5" xfId="0" applyFont="1" applyFill="1" applyBorder="1" applyAlignment="1">
      <alignment horizontal="center" wrapText="1"/>
    </xf>
    <xf numFmtId="0" fontId="27" fillId="7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left" wrapText="1"/>
    </xf>
    <xf numFmtId="0" fontId="3" fillId="7" borderId="5" xfId="0" applyFont="1" applyFill="1" applyBorder="1" applyAlignment="1">
      <alignment horizontal="center"/>
    </xf>
    <xf numFmtId="0" fontId="26" fillId="7" borderId="5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23" fillId="7" borderId="5" xfId="0" applyFont="1" applyFill="1" applyBorder="1"/>
    <xf numFmtId="0" fontId="7" fillId="7" borderId="5" xfId="0" applyFont="1" applyFill="1" applyBorder="1"/>
    <xf numFmtId="0" fontId="24" fillId="7" borderId="5" xfId="0" applyFont="1" applyFill="1" applyBorder="1"/>
    <xf numFmtId="0" fontId="28" fillId="9" borderId="5" xfId="0" applyFont="1" applyFill="1" applyBorder="1"/>
    <xf numFmtId="0" fontId="29" fillId="7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left" wrapText="1"/>
    </xf>
    <xf numFmtId="0" fontId="13" fillId="7" borderId="5" xfId="0" applyFont="1" applyFill="1" applyBorder="1" applyAlignment="1">
      <alignment horizontal="center" wrapText="1"/>
    </xf>
    <xf numFmtId="0" fontId="13" fillId="7" borderId="5" xfId="0" applyFont="1" applyFill="1" applyBorder="1" applyAlignment="1">
      <alignment horizontal="left" wrapText="1"/>
    </xf>
    <xf numFmtId="44" fontId="6" fillId="6" borderId="10" xfId="0" applyNumberFormat="1" applyFont="1" applyFill="1" applyBorder="1" applyAlignment="1">
      <alignment horizontal="center" wrapText="1"/>
    </xf>
    <xf numFmtId="0" fontId="31" fillId="7" borderId="5" xfId="0" applyFont="1" applyFill="1" applyBorder="1" applyAlignment="1">
      <alignment horizontal="center"/>
    </xf>
    <xf numFmtId="0" fontId="26" fillId="7" borderId="5" xfId="0" applyFont="1" applyFill="1" applyBorder="1"/>
    <xf numFmtId="0" fontId="7" fillId="9" borderId="5" xfId="0" applyFont="1" applyFill="1" applyBorder="1" applyAlignment="1">
      <alignment horizontal="left"/>
    </xf>
    <xf numFmtId="0" fontId="32" fillId="7" borderId="5" xfId="0" applyFont="1" applyFill="1" applyBorder="1" applyAlignment="1">
      <alignment horizontal="left" wrapText="1"/>
    </xf>
    <xf numFmtId="0" fontId="30" fillId="7" borderId="5" xfId="0" applyFont="1" applyFill="1" applyBorder="1" applyAlignment="1">
      <alignment horizontal="center" vertical="top" wrapText="1"/>
    </xf>
    <xf numFmtId="0" fontId="14" fillId="7" borderId="5" xfId="0" applyFont="1" applyFill="1" applyBorder="1" applyAlignment="1">
      <alignment horizontal="center" wrapText="1"/>
    </xf>
    <xf numFmtId="0" fontId="33" fillId="7" borderId="5" xfId="0" applyFont="1" applyFill="1" applyBorder="1" applyAlignment="1">
      <alignment horizontal="center" wrapText="1"/>
    </xf>
    <xf numFmtId="0" fontId="6" fillId="7" borderId="5" xfId="0" applyFont="1" applyFill="1" applyBorder="1" applyAlignment="1">
      <alignment horizontal="center"/>
    </xf>
    <xf numFmtId="0" fontId="27" fillId="7" borderId="5" xfId="0" applyFont="1" applyFill="1" applyBorder="1"/>
    <xf numFmtId="0" fontId="1" fillId="2" borderId="5" xfId="0" applyFont="1" applyFill="1" applyBorder="1"/>
    <xf numFmtId="0" fontId="2" fillId="0" borderId="5" xfId="0" applyFont="1" applyBorder="1"/>
    <xf numFmtId="0" fontId="5" fillId="0" borderId="0" xfId="0" applyFont="1" applyAlignment="1">
      <alignment vertical="top"/>
    </xf>
    <xf numFmtId="0" fontId="0" fillId="0" borderId="0" xfId="0"/>
    <xf numFmtId="0" fontId="1" fillId="7" borderId="5" xfId="0" applyFont="1" applyFill="1" applyBorder="1" applyAlignment="1">
      <alignment horizontal="left" wrapText="1"/>
    </xf>
    <xf numFmtId="0" fontId="9" fillId="6" borderId="6" xfId="0" applyFont="1" applyFill="1" applyBorder="1" applyAlignment="1">
      <alignment horizontal="left" vertical="top" wrapText="1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7" borderId="12" xfId="0" applyFont="1" applyFill="1" applyBorder="1" applyAlignment="1">
      <alignment horizontal="left" wrapText="1"/>
    </xf>
    <xf numFmtId="0" fontId="2" fillId="0" borderId="12" xfId="0" applyFont="1" applyBorder="1"/>
    <xf numFmtId="0" fontId="9" fillId="6" borderId="13" xfId="0" applyFont="1" applyFill="1" applyBorder="1" applyAlignment="1">
      <alignment horizontal="left" vertical="top" wrapText="1"/>
    </xf>
    <xf numFmtId="0" fontId="2" fillId="0" borderId="14" xfId="0" applyFont="1" applyBorder="1"/>
    <xf numFmtId="0" fontId="7" fillId="9" borderId="5" xfId="0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10" fillId="6" borderId="5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3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1" fillId="0" borderId="0" xfId="0" applyFont="1" applyAlignment="1">
      <alignment vertical="top"/>
    </xf>
    <xf numFmtId="0" fontId="35" fillId="0" borderId="0" xfId="0" applyFont="1" applyAlignment="1">
      <alignment vertical="top"/>
    </xf>
    <xf numFmtId="0" fontId="11" fillId="10" borderId="15" xfId="0" applyFont="1" applyFill="1" applyBorder="1" applyAlignment="1">
      <alignment horizontal="center" vertical="top"/>
    </xf>
    <xf numFmtId="0" fontId="36" fillId="2" borderId="5" xfId="0" applyFont="1" applyFill="1" applyBorder="1" applyAlignment="1">
      <alignment horizontal="left"/>
    </xf>
    <xf numFmtId="0" fontId="3" fillId="0" borderId="0" xfId="0" applyFont="1" applyAlignment="1">
      <alignment vertical="top"/>
    </xf>
    <xf numFmtId="0" fontId="16" fillId="0" borderId="0" xfId="0" applyFont="1"/>
  </cellXfs>
  <cellStyles count="1">
    <cellStyle name="Normal" xfId="0" builtinId="0"/>
  </cellStyles>
  <dxfs count="261"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ont>
        <b/>
        <color rgb="FFFF0000"/>
      </font>
      <fill>
        <patternFill patternType="none"/>
      </fill>
    </dxf>
    <dxf>
      <fill>
        <patternFill patternType="solid">
          <fgColor rgb="FFFFB9B9"/>
          <bgColor rgb="FFFFB9B9"/>
        </patternFill>
      </fill>
    </dxf>
    <dxf>
      <font>
        <b/>
        <color rgb="FFFF0000"/>
      </font>
      <fill>
        <patternFill patternType="none"/>
      </fill>
    </dxf>
    <dxf>
      <fill>
        <patternFill patternType="solid">
          <fgColor rgb="FFFFB9B9"/>
          <bgColor rgb="FFFFB9B9"/>
        </patternFill>
      </fill>
    </dxf>
    <dxf>
      <font>
        <b/>
        <color rgb="FFFF0000"/>
      </font>
      <fill>
        <patternFill patternType="none"/>
      </fill>
    </dxf>
    <dxf>
      <fill>
        <patternFill patternType="solid">
          <fgColor rgb="FFFFB9B9"/>
          <bgColor rgb="FFFFB9B9"/>
        </patternFill>
      </fill>
    </dxf>
    <dxf>
      <font>
        <b/>
        <color rgb="FFFF0000"/>
      </font>
      <fill>
        <patternFill patternType="none"/>
      </fill>
    </dxf>
    <dxf>
      <fill>
        <patternFill patternType="solid">
          <fgColor rgb="FFFFB9B9"/>
          <bgColor rgb="FFFFB9B9"/>
        </patternFill>
      </fill>
    </dxf>
    <dxf>
      <fill>
        <patternFill patternType="solid">
          <fgColor rgb="FFFFCCCC"/>
          <bgColor rgb="FFFFCCCC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CCCC"/>
          <bgColor rgb="FFFFCCCC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CCCC"/>
          <bgColor rgb="FFFFCCCC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CCCC"/>
          <bgColor rgb="FFFFCCCC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CCCC"/>
          <bgColor rgb="FFFFCCCC"/>
        </patternFill>
      </fill>
    </dxf>
    <dxf>
      <font>
        <b/>
        <color rgb="FFFF0000"/>
      </font>
      <fill>
        <patternFill patternType="none"/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CCCC"/>
          <bgColor rgb="FFFFCCCC"/>
        </patternFill>
      </fill>
    </dxf>
    <dxf>
      <font>
        <b/>
        <color rgb="FFFF0000"/>
      </font>
      <fill>
        <patternFill patternType="none"/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CCCC"/>
          <bgColor rgb="FFFFCCCC"/>
        </patternFill>
      </fill>
    </dxf>
    <dxf>
      <font>
        <b/>
        <color rgb="FFFF0000"/>
      </font>
      <fill>
        <patternFill patternType="none"/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CCCC"/>
          <bgColor rgb="FFFFCCCC"/>
        </patternFill>
      </fill>
    </dxf>
    <dxf>
      <font>
        <b/>
        <color rgb="FFFF0000"/>
      </font>
      <fill>
        <patternFill patternType="none"/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lient Level Data-style" pivot="0" count="3" xr9:uid="{00000000-0011-0000-FFFF-FFFF00000000}">
      <tableStyleElement type="headerRow" dxfId="260"/>
      <tableStyleElement type="firstRowStripe" dxfId="259"/>
      <tableStyleElement type="secondRowStripe" dxfId="25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3:AE109" headerRowDxfId="257" dataDxfId="255" headerRowBorderDxfId="256">
  <tableColumns count="31">
    <tableColumn id="1" xr3:uid="{00000000-0010-0000-0000-000001000000}" name="Client Identifier" dataDxfId="254"/>
    <tableColumn id="2" xr3:uid="{00000000-0010-0000-0000-000002000000}" name="Household ID" dataDxfId="253"/>
    <tableColumn id="3" xr3:uid="{00000000-0010-0000-0000-000003000000}" name="Household Type (1. Adults &amp; Children, 2. Adults only, 3. Children Only) " dataDxfId="252"/>
    <tableColumn id="4" xr3:uid="{00000000-0010-0000-0000-000004000000}" name="Age" dataDxfId="251"/>
    <tableColumn id="5" xr3:uid="{00000000-0010-0000-0000-000005000000}" name="Gender" dataDxfId="250"/>
    <tableColumn id="6" xr3:uid="{00000000-0010-0000-0000-000006000000}" name="More Than One Gender: Woman (Girl if child) " dataDxfId="249"/>
    <tableColumn id="7" xr3:uid="{00000000-0010-0000-0000-000007000000}" name="More Than One Gender: Man (Boy if child)" dataDxfId="248"/>
    <tableColumn id="8" xr3:uid="{00000000-0010-0000-0000-000008000000}" name="More Than One Gender: Culturally Specific Identity " dataDxfId="247"/>
    <tableColumn id="9" xr3:uid="{00000000-0010-0000-0000-000009000000}" name="More Than One Gender: Transgender" dataDxfId="246"/>
    <tableColumn id="10" xr3:uid="{00000000-0010-0000-0000-00000A000000}" name="More Than One Gender: Non-Binary " dataDxfId="245"/>
    <tableColumn id="11" xr3:uid="{00000000-0010-0000-0000-00000B000000}" name="More Than One Gender: Questioning" dataDxfId="244"/>
    <tableColumn id="12" xr3:uid="{00000000-0010-0000-0000-00000C000000}" name="More Than One Gender: Different Identity " dataDxfId="243"/>
    <tableColumn id="13" xr3:uid="{00000000-0010-0000-0000-00000D000000}" name="Race &amp; Ethnicity" dataDxfId="242"/>
    <tableColumn id="14" xr3:uid="{00000000-0010-0000-0000-00000E000000}" name="Chronic Status (Y/N)" dataDxfId="241"/>
    <tableColumn id="15" xr3:uid="{00000000-0010-0000-0000-00000F000000}" name="Veteran? (Y/N)" dataDxfId="240"/>
    <tableColumn id="16" xr3:uid="{00000000-0010-0000-0000-000010000000}" name="Parenting Youth? (Y/N)" dataDxfId="239"/>
    <tableColumn id="17" xr3:uid="{00000000-0010-0000-0000-000011000000}" name="Child of Parenting Youth? (Y/N)" dataDxfId="238"/>
    <tableColumn id="18" xr3:uid="{00000000-0010-0000-0000-000012000000}" name="Unaccompanied Youth? (Y/N)" dataDxfId="237"/>
    <tableColumn id="19" xr3:uid="{00000000-0010-0000-0000-000013000000}" name="Adult with a Serious Mental Illness (Y/N)" dataDxfId="236"/>
    <tableColumn id="20" xr3:uid="{00000000-0010-0000-0000-000014000000}" name="Adult with a Substance Use Disorder (Y/N)" dataDxfId="235"/>
    <tableColumn id="21" xr3:uid="{00000000-0010-0000-0000-000015000000}" name="Adult with HIV/AIDS (Y/N)" dataDxfId="234"/>
    <tableColumn id="22" xr3:uid="{00000000-0010-0000-0000-000016000000}" name="Fleeing Domestic Violence (Y/N)" dataDxfId="233"/>
    <tableColumn id="23" xr3:uid="{00000000-0010-0000-0000-000017000000}" name="Current County (BoS Only)" dataDxfId="232"/>
    <tableColumn id="24" xr3:uid="{00000000-0010-0000-0000-000018000000}" name="County of Last Permanent Address (BoS Only)" dataDxfId="231"/>
    <tableColumn id="25" xr3:uid="{00000000-0010-0000-0000-000019000000}" name="Unique Household ID Count" dataDxfId="230"/>
    <tableColumn id="26" xr3:uid="{00000000-0010-0000-0000-00001A000000}" name="Unique Count Sum" dataDxfId="229"/>
    <tableColumn id="27" xr3:uid="{00000000-0010-0000-0000-00001B000000}" name="Chronic Household Flag" dataDxfId="228"/>
    <tableColumn id="28" xr3:uid="{00000000-0010-0000-0000-00001C000000}" name="Parenting Youth Flag" dataDxfId="227"/>
    <tableColumn id="29" xr3:uid="{00000000-0010-0000-0000-00001D000000}" name="PY Age Flag" dataDxfId="226"/>
    <tableColumn id="30" xr3:uid="{00000000-0010-0000-0000-00001E000000}" name="Chronic Check Count" dataDxfId="225"/>
    <tableColumn id="31" xr3:uid="{00000000-0010-0000-0000-00001F000000}" name="Vet in House Flag" dataDxfId="224"/>
  </tableColumns>
  <tableStyleInfo name="Client Level Dat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0"/>
  <sheetViews>
    <sheetView showGridLines="0" tabSelected="1" workbookViewId="0">
      <pane xSplit="3" ySplit="3" topLeftCell="E4" activePane="bottomRight" state="frozen"/>
      <selection pane="topRight" activeCell="D1" sqref="D1"/>
      <selection pane="bottomLeft" activeCell="A4" sqref="A4"/>
      <selection pane="bottomRight" activeCell="R4" sqref="R4"/>
    </sheetView>
  </sheetViews>
  <sheetFormatPr baseColWidth="10" defaultColWidth="12.6640625" defaultRowHeight="15" customHeight="1"/>
  <cols>
    <col min="1" max="1" width="8.5" customWidth="1"/>
    <col min="2" max="2" width="8.1640625" customWidth="1"/>
    <col min="3" max="3" width="18.6640625" customWidth="1"/>
    <col min="4" max="4" width="5.6640625" customWidth="1"/>
    <col min="5" max="5" width="22" customWidth="1"/>
    <col min="6" max="12" width="14.5" customWidth="1"/>
    <col min="13" max="13" width="37.1640625" customWidth="1"/>
    <col min="14" max="16" width="9" customWidth="1"/>
    <col min="17" max="21" width="12.1640625" customWidth="1"/>
    <col min="22" max="22" width="15.6640625" customWidth="1"/>
    <col min="23" max="24" width="18.6640625" hidden="1" customWidth="1"/>
    <col min="25" max="25" width="8.6640625" hidden="1" customWidth="1"/>
    <col min="26" max="29" width="12.1640625" hidden="1" customWidth="1"/>
    <col min="30" max="30" width="11.1640625" hidden="1" customWidth="1"/>
    <col min="31" max="31" width="7.6640625" hidden="1" customWidth="1"/>
    <col min="32" max="33" width="0" hidden="1" customWidth="1"/>
  </cols>
  <sheetData>
    <row r="1" spans="1:32" ht="24">
      <c r="A1" s="86" t="s">
        <v>534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1"/>
      <c r="AE1" s="1"/>
      <c r="AF1" s="3"/>
    </row>
    <row r="2" spans="1:32">
      <c r="A2" s="88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45"/>
      <c r="Z2" s="45"/>
      <c r="AA2" s="45"/>
      <c r="AB2" s="45"/>
      <c r="AC2" s="45"/>
      <c r="AD2" s="46"/>
      <c r="AE2" s="46"/>
      <c r="AF2" s="3"/>
    </row>
    <row r="3" spans="1:32" s="29" customFormat="1" ht="76.5" customHeight="1">
      <c r="A3" s="24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5" t="s">
        <v>12</v>
      </c>
      <c r="N3" s="25" t="s">
        <v>13</v>
      </c>
      <c r="O3" s="25" t="s">
        <v>14</v>
      </c>
      <c r="P3" s="25" t="s">
        <v>15</v>
      </c>
      <c r="Q3" s="25" t="s">
        <v>16</v>
      </c>
      <c r="R3" s="25" t="s">
        <v>17</v>
      </c>
      <c r="S3" s="25" t="s">
        <v>18</v>
      </c>
      <c r="T3" s="25" t="s">
        <v>19</v>
      </c>
      <c r="U3" s="25" t="s">
        <v>20</v>
      </c>
      <c r="V3" s="25" t="s">
        <v>21</v>
      </c>
      <c r="W3" s="25" t="s">
        <v>22</v>
      </c>
      <c r="X3" s="25" t="s">
        <v>23</v>
      </c>
      <c r="Y3" s="25" t="s">
        <v>24</v>
      </c>
      <c r="Z3" s="27" t="s">
        <v>25</v>
      </c>
      <c r="AA3" s="27" t="s">
        <v>26</v>
      </c>
      <c r="AB3" s="27" t="s">
        <v>27</v>
      </c>
      <c r="AC3" s="27" t="s">
        <v>28</v>
      </c>
      <c r="AD3" s="27" t="s">
        <v>29</v>
      </c>
      <c r="AE3" s="25" t="s">
        <v>30</v>
      </c>
      <c r="AF3" s="28"/>
    </row>
    <row r="4" spans="1:32" s="41" customFormat="1" ht="14.25" customHeight="1">
      <c r="A4" s="36"/>
      <c r="B4" s="38"/>
      <c r="C4" s="38"/>
      <c r="D4" s="39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40"/>
      <c r="AA4" s="40"/>
      <c r="AB4" s="40"/>
      <c r="AC4" s="40"/>
      <c r="AD4" s="40"/>
      <c r="AE4" s="38"/>
    </row>
    <row r="5" spans="1:32" s="44" customFormat="1" ht="12">
      <c r="A5" s="37"/>
      <c r="B5" s="42"/>
      <c r="C5" s="42"/>
      <c r="D5" s="43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38"/>
      <c r="X5" s="38"/>
      <c r="Y5" s="38"/>
      <c r="Z5" s="40"/>
      <c r="AA5" s="40"/>
      <c r="AB5" s="40"/>
      <c r="AC5" s="40"/>
      <c r="AD5" s="40"/>
      <c r="AE5" s="38"/>
    </row>
    <row r="6" spans="1:32" s="44" customFormat="1" ht="12">
      <c r="A6" s="37"/>
      <c r="B6" s="42"/>
      <c r="C6" s="42"/>
      <c r="D6" s="43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38"/>
      <c r="X6" s="38"/>
      <c r="Y6" s="38">
        <f t="shared" ref="Y6:Y109" si="0">IF(COUNTIF($B$4:$B6,$B6)=1,1,0)</f>
        <v>0</v>
      </c>
      <c r="Z6" s="40">
        <f>IFERROR((COUNTIF($A:$A,'Client Level Data'!$A6))/COUNTIF($B:$B,$B6),0)</f>
        <v>0</v>
      </c>
      <c r="AA6" s="40" t="str">
        <f>IF(SUMIFS($Y:$Y,$N:$N,"Yes",$B:$B,'Client Level Data'!$B6)&gt;0,"Chronic Flag","")</f>
        <v/>
      </c>
      <c r="AB6" s="40" t="str">
        <f>IF(SUMIFS($Y:$Y,$P:$P,"Yes",$B:$B,'Client Level Data'!$B6)&gt;0,"PY Flag","")</f>
        <v/>
      </c>
      <c r="AC6" s="40" t="str">
        <f>IF(SUMIFS($Y:$Y,$D:$D,"&lt;18",$P:$P,"Yes",$B:$B,'Client Level Data'!$B6)&gt;0,"PY &lt;18",IF(SUMIFS($Y:$Y,$D:$D,"&gt;17",$D:$D,"&lt;25",$P:$P,"Yes",$B:$B,'Client Level Data'!$B6)&gt;0,"PY &gt;17 &lt;25",""))</f>
        <v/>
      </c>
      <c r="AD6" s="40">
        <f>IF('Client Level Data'!$S6="Yes",1,0)+IF('Client Level Data'!$T6="Yes",1,0)+IF('Client Level Data'!$U6="Yes",1,0)</f>
        <v>0</v>
      </c>
      <c r="AE6" s="38" t="str">
        <f>IF(SUMIFS($Y:$Y,$O:$O,"Yes",$B:$B,'Client Level Data'!$B6)&gt;0,"Vet Flag","")</f>
        <v/>
      </c>
    </row>
    <row r="7" spans="1:32" s="44" customFormat="1" ht="12">
      <c r="A7" s="37"/>
      <c r="B7" s="42"/>
      <c r="C7" s="42"/>
      <c r="D7" s="43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38"/>
      <c r="X7" s="38"/>
      <c r="Y7" s="38">
        <f t="shared" si="0"/>
        <v>0</v>
      </c>
      <c r="Z7" s="40">
        <f>IFERROR((COUNTIF($A:$A,'Client Level Data'!$A7))/COUNTIF($B:$B,$B7),0)</f>
        <v>0</v>
      </c>
      <c r="AA7" s="40" t="str">
        <f>IF(SUMIFS($Y:$Y,$N:$N,"Yes",$B:$B,'Client Level Data'!$B7)&gt;0,"Chronic Flag","")</f>
        <v/>
      </c>
      <c r="AB7" s="40" t="str">
        <f>IF(SUMIFS($Y:$Y,$P:$P,"Yes",$B:$B,'Client Level Data'!$B7)&gt;0,"PY Flag","")</f>
        <v/>
      </c>
      <c r="AC7" s="40" t="str">
        <f>IF(SUMIFS($Y:$Y,$D:$D,"&lt;18",$P:$P,"Yes",$B:$B,'Client Level Data'!$B7)&gt;0,"PY &lt;18",IF(SUMIFS($Y:$Y,$D:$D,"&gt;17",$D:$D,"&lt;25",$P:$P,"Yes",$B:$B,'Client Level Data'!$B7)&gt;0,"PY &gt;17 &lt;25",""))</f>
        <v/>
      </c>
      <c r="AD7" s="40">
        <f>IF('Client Level Data'!$S7="Yes",1,0)+IF('Client Level Data'!$T7="Yes",1,0)+IF('Client Level Data'!$U7="Yes",1,0)</f>
        <v>0</v>
      </c>
      <c r="AE7" s="38" t="str">
        <f>IF(SUMIFS($Y:$Y,$O:$O,"Yes",$B:$B,'Client Level Data'!$B7)&gt;0,"Vet Flag","")</f>
        <v/>
      </c>
    </row>
    <row r="8" spans="1:32" s="44" customFormat="1" ht="12">
      <c r="A8" s="37"/>
      <c r="B8" s="42"/>
      <c r="C8" s="42"/>
      <c r="D8" s="43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38"/>
      <c r="Y8" s="38">
        <f t="shared" si="0"/>
        <v>0</v>
      </c>
      <c r="Z8" s="40">
        <f>IFERROR((COUNTIF($A:$A,'Client Level Data'!$A8))/COUNTIF($B:$B,$B8),0)</f>
        <v>0</v>
      </c>
      <c r="AA8" s="40" t="str">
        <f>IF(SUMIFS($Y:$Y,$N:$N,"Yes",$B:$B,'Client Level Data'!$B8)&gt;0,"Chronic Flag","")</f>
        <v/>
      </c>
      <c r="AB8" s="40" t="str">
        <f>IF(SUMIFS($Y:$Y,$P:$P,"Yes",$B:$B,'Client Level Data'!$B8)&gt;0,"PY Flag","")</f>
        <v/>
      </c>
      <c r="AC8" s="40" t="str">
        <f>IF(SUMIFS($Y:$Y,$D:$D,"&lt;18",$P:$P,"Yes",$B:$B,'Client Level Data'!$B8)&gt;0,"PY &lt;18",IF(SUMIFS($Y:$Y,$D:$D,"&gt;17",$D:$D,"&lt;25",$P:$P,"Yes",$B:$B,'Client Level Data'!$B8)&gt;0,"PY &gt;17 &lt;25",""))</f>
        <v/>
      </c>
      <c r="AD8" s="40">
        <f>IF('Client Level Data'!$S8="Yes",1,0)+IF('Client Level Data'!$T8="Yes",1,0)+IF('Client Level Data'!$U8="Yes",1,0)</f>
        <v>0</v>
      </c>
      <c r="AE8" s="38" t="str">
        <f>IF(SUMIFS($Y:$Y,$O:$O,"Yes",$B:$B,'Client Level Data'!$B8)&gt;0,"Vet Flag","")</f>
        <v/>
      </c>
    </row>
    <row r="9" spans="1:32" s="44" customFormat="1" ht="12">
      <c r="A9" s="37"/>
      <c r="B9" s="42"/>
      <c r="C9" s="42"/>
      <c r="D9" s="43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38"/>
      <c r="X9" s="38"/>
      <c r="Y9" s="38">
        <f t="shared" si="0"/>
        <v>0</v>
      </c>
      <c r="Z9" s="40">
        <f>IFERROR((COUNTIF($A:$A,'Client Level Data'!$A9))/COUNTIF($B:$B,$B9),0)</f>
        <v>0</v>
      </c>
      <c r="AA9" s="40" t="str">
        <f>IF(SUMIFS($Y:$Y,$N:$N,"Yes",$B:$B,'Client Level Data'!$B9)&gt;0,"Chronic Flag","")</f>
        <v/>
      </c>
      <c r="AB9" s="40" t="str">
        <f>IF(SUMIFS($Y:$Y,$P:$P,"Yes",$B:$B,'Client Level Data'!$B9)&gt;0,"PY Flag","")</f>
        <v/>
      </c>
      <c r="AC9" s="40" t="str">
        <f>IF(SUMIFS($Y:$Y,$D:$D,"&lt;18",$P:$P,"Yes",$B:$B,'Client Level Data'!$B9)&gt;0,"PY &lt;18",IF(SUMIFS($Y:$Y,$D:$D,"&gt;17",$D:$D,"&lt;25",$P:$P,"Yes",$B:$B,'Client Level Data'!$B9)&gt;0,"PY &gt;17 &lt;25",""))</f>
        <v/>
      </c>
      <c r="AD9" s="40">
        <f>IF('Client Level Data'!$S9="Yes",1,0)+IF('Client Level Data'!$T9="Yes",1,0)+IF('Client Level Data'!$U9="Yes",1,0)</f>
        <v>0</v>
      </c>
      <c r="AE9" s="38" t="str">
        <f>IF(SUMIFS($Y:$Y,$O:$O,"Yes",$B:$B,'Client Level Data'!$B9)&gt;0,"Vet Flag","")</f>
        <v/>
      </c>
    </row>
    <row r="10" spans="1:32" s="44" customFormat="1" ht="12">
      <c r="A10" s="37"/>
      <c r="B10" s="42"/>
      <c r="C10" s="42"/>
      <c r="D10" s="43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38"/>
      <c r="X10" s="38"/>
      <c r="Y10" s="38">
        <f t="shared" si="0"/>
        <v>0</v>
      </c>
      <c r="Z10" s="40">
        <f>IFERROR((COUNTIF($A:$A,'Client Level Data'!$A10))/COUNTIF($B:$B,$B10),0)</f>
        <v>0</v>
      </c>
      <c r="AA10" s="40" t="str">
        <f>IF(SUMIFS($Y:$Y,$N:$N,"Yes",$B:$B,'Client Level Data'!$B10)&gt;0,"Chronic Flag","")</f>
        <v/>
      </c>
      <c r="AB10" s="40" t="str">
        <f>IF(SUMIFS($Y:$Y,$P:$P,"Yes",$B:$B,'Client Level Data'!$B10)&gt;0,"PY Flag","")</f>
        <v/>
      </c>
      <c r="AC10" s="40" t="str">
        <f>IF(SUMIFS($Y:$Y,$D:$D,"&lt;18",$P:$P,"Yes",$B:$B,'Client Level Data'!$B10)&gt;0,"PY &lt;18",IF(SUMIFS($Y:$Y,$D:$D,"&gt;17",$D:$D,"&lt;25",$P:$P,"Yes",$B:$B,'Client Level Data'!$B10)&gt;0,"PY &gt;17 &lt;25",""))</f>
        <v/>
      </c>
      <c r="AD10" s="40">
        <f>IF('Client Level Data'!$S10="Yes",1,0)+IF('Client Level Data'!$T10="Yes",1,0)+IF('Client Level Data'!$U10="Yes",1,0)</f>
        <v>0</v>
      </c>
      <c r="AE10" s="38" t="str">
        <f>IF(SUMIFS($Y:$Y,$O:$O,"Yes",$B:$B,'Client Level Data'!$B10)&gt;0,"Vet Flag","")</f>
        <v/>
      </c>
    </row>
    <row r="11" spans="1:32" s="44" customFormat="1" ht="12">
      <c r="A11" s="37"/>
      <c r="B11" s="42"/>
      <c r="C11" s="42"/>
      <c r="D11" s="43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38"/>
      <c r="X11" s="38"/>
      <c r="Y11" s="38">
        <f t="shared" si="0"/>
        <v>0</v>
      </c>
      <c r="Z11" s="40">
        <f>IFERROR((COUNTIF($A:$A,'Client Level Data'!$A11))/COUNTIF($B:$B,$B11),0)</f>
        <v>0</v>
      </c>
      <c r="AA11" s="40" t="str">
        <f>IF(SUMIFS($Y:$Y,$N:$N,"Yes",$B:$B,'Client Level Data'!$B11)&gt;0,"Chronic Flag","")</f>
        <v/>
      </c>
      <c r="AB11" s="40" t="str">
        <f>IF(SUMIFS($Y:$Y,$P:$P,"Yes",$B:$B,'Client Level Data'!$B11)&gt;0,"PY Flag","")</f>
        <v/>
      </c>
      <c r="AC11" s="40" t="str">
        <f>IF(SUMIFS($Y:$Y,$D:$D,"&lt;18",$P:$P,"Yes",$B:$B,'Client Level Data'!$B11)&gt;0,"PY &lt;18",IF(SUMIFS($Y:$Y,$D:$D,"&gt;17",$D:$D,"&lt;25",$P:$P,"Yes",$B:$B,'Client Level Data'!$B11)&gt;0,"PY &gt;17 &lt;25",""))</f>
        <v/>
      </c>
      <c r="AD11" s="40">
        <f>IF('Client Level Data'!$S11="Yes",1,0)+IF('Client Level Data'!$T11="Yes",1,0)+IF('Client Level Data'!$U11="Yes",1,0)</f>
        <v>0</v>
      </c>
      <c r="AE11" s="38" t="str">
        <f>IF(SUMIFS($Y:$Y,$O:$O,"Yes",$B:$B,'Client Level Data'!$B11)&gt;0,"Vet Flag","")</f>
        <v/>
      </c>
    </row>
    <row r="12" spans="1:32" s="44" customFormat="1" ht="12">
      <c r="A12" s="37"/>
      <c r="B12" s="42"/>
      <c r="C12" s="42"/>
      <c r="D12" s="43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38"/>
      <c r="X12" s="38"/>
      <c r="Y12" s="38">
        <f t="shared" si="0"/>
        <v>0</v>
      </c>
      <c r="Z12" s="40">
        <f>IFERROR((COUNTIF($A:$A,'Client Level Data'!$A12))/COUNTIF($B:$B,$B12),0)</f>
        <v>0</v>
      </c>
      <c r="AA12" s="40" t="str">
        <f>IF(SUMIFS($Y:$Y,$N:$N,"Yes",$B:$B,'Client Level Data'!$B12)&gt;0,"Chronic Flag","")</f>
        <v/>
      </c>
      <c r="AB12" s="40" t="str">
        <f>IF(SUMIFS($Y:$Y,$P:$P,"Yes",$B:$B,'Client Level Data'!$B12)&gt;0,"PY Flag","")</f>
        <v/>
      </c>
      <c r="AC12" s="40" t="str">
        <f>IF(SUMIFS($Y:$Y,$D:$D,"&lt;18",$P:$P,"Yes",$B:$B,'Client Level Data'!$B12)&gt;0,"PY &lt;18",IF(SUMIFS($Y:$Y,$D:$D,"&gt;17",$D:$D,"&lt;25",$P:$P,"Yes",$B:$B,'Client Level Data'!$B12)&gt;0,"PY &gt;17 &lt;25",""))</f>
        <v/>
      </c>
      <c r="AD12" s="40">
        <f>IF('Client Level Data'!$S12="Yes",1,0)+IF('Client Level Data'!$T12="Yes",1,0)+IF('Client Level Data'!$U12="Yes",1,0)</f>
        <v>0</v>
      </c>
      <c r="AE12" s="38" t="str">
        <f>IF(SUMIFS($Y:$Y,$O:$O,"Yes",$B:$B,'Client Level Data'!$B12)&gt;0,"Vet Flag","")</f>
        <v/>
      </c>
    </row>
    <row r="13" spans="1:32" s="44" customFormat="1" ht="12">
      <c r="A13" s="37"/>
      <c r="B13" s="42"/>
      <c r="C13" s="42"/>
      <c r="D13" s="43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38"/>
      <c r="X13" s="38"/>
      <c r="Y13" s="38">
        <f t="shared" si="0"/>
        <v>0</v>
      </c>
      <c r="Z13" s="40">
        <f>IFERROR((COUNTIF($A:$A,'Client Level Data'!$A13))/COUNTIF($B:$B,$B13),0)</f>
        <v>0</v>
      </c>
      <c r="AA13" s="40" t="str">
        <f>IF(SUMIFS($Y:$Y,$N:$N,"Yes",$B:$B,'Client Level Data'!$B13)&gt;0,"Chronic Flag","")</f>
        <v/>
      </c>
      <c r="AB13" s="40" t="str">
        <f>IF(SUMIFS($Y:$Y,$P:$P,"Yes",$B:$B,'Client Level Data'!$B13)&gt;0,"PY Flag","")</f>
        <v/>
      </c>
      <c r="AC13" s="40" t="str">
        <f>IF(SUMIFS($Y:$Y,$D:$D,"&lt;18",$P:$P,"Yes",$B:$B,'Client Level Data'!$B13)&gt;0,"PY &lt;18",IF(SUMIFS($Y:$Y,$D:$D,"&gt;17",$D:$D,"&lt;25",$P:$P,"Yes",$B:$B,'Client Level Data'!$B13)&gt;0,"PY &gt;17 &lt;25",""))</f>
        <v/>
      </c>
      <c r="AD13" s="40">
        <f>IF('Client Level Data'!$S13="Yes",1,0)+IF('Client Level Data'!$T13="Yes",1,0)+IF('Client Level Data'!$U13="Yes",1,0)</f>
        <v>0</v>
      </c>
      <c r="AE13" s="38" t="str">
        <f>IF(SUMIFS($Y:$Y,$O:$O,"Yes",$B:$B,'Client Level Data'!$B13)&gt;0,"Vet Flag","")</f>
        <v/>
      </c>
    </row>
    <row r="14" spans="1:32" s="44" customFormat="1" ht="12">
      <c r="A14" s="37"/>
      <c r="B14" s="42"/>
      <c r="C14" s="42"/>
      <c r="D14" s="43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38"/>
      <c r="X14" s="38"/>
      <c r="Y14" s="38">
        <f t="shared" si="0"/>
        <v>0</v>
      </c>
      <c r="Z14" s="40">
        <f>IFERROR((COUNTIF($A:$A,'Client Level Data'!$A14))/COUNTIF($B:$B,$B14),0)</f>
        <v>0</v>
      </c>
      <c r="AA14" s="40" t="str">
        <f>IF(SUMIFS($Y:$Y,$N:$N,"Yes",$B:$B,'Client Level Data'!$B14)&gt;0,"Chronic Flag","")</f>
        <v/>
      </c>
      <c r="AB14" s="40" t="str">
        <f>IF(SUMIFS($Y:$Y,$P:$P,"Yes",$B:$B,'Client Level Data'!$B14)&gt;0,"PY Flag","")</f>
        <v/>
      </c>
      <c r="AC14" s="40" t="str">
        <f>IF(SUMIFS($Y:$Y,$D:$D,"&lt;18",$P:$P,"Yes",$B:$B,'Client Level Data'!$B14)&gt;0,"PY &lt;18",IF(SUMIFS($Y:$Y,$D:$D,"&gt;17",$D:$D,"&lt;25",$P:$P,"Yes",$B:$B,'Client Level Data'!$B14)&gt;0,"PY &gt;17 &lt;25",""))</f>
        <v/>
      </c>
      <c r="AD14" s="40">
        <f>IF('Client Level Data'!$S14="Yes",1,0)+IF('Client Level Data'!$T14="Yes",1,0)+IF('Client Level Data'!$U14="Yes",1,0)</f>
        <v>0</v>
      </c>
      <c r="AE14" s="38" t="str">
        <f>IF(SUMIFS($Y:$Y,$O:$O,"Yes",$B:$B,'Client Level Data'!$B14)&gt;0,"Vet Flag","")</f>
        <v/>
      </c>
    </row>
    <row r="15" spans="1:32" s="44" customFormat="1" ht="12">
      <c r="A15" s="37"/>
      <c r="B15" s="42"/>
      <c r="C15" s="42"/>
      <c r="D15" s="43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38"/>
      <c r="X15" s="38"/>
      <c r="Y15" s="38">
        <f t="shared" si="0"/>
        <v>0</v>
      </c>
      <c r="Z15" s="40">
        <f>IFERROR((COUNTIF($A:$A,'Client Level Data'!$A15))/COUNTIF($B:$B,$B15),0)</f>
        <v>0</v>
      </c>
      <c r="AA15" s="40" t="str">
        <f>IF(SUMIFS($Y:$Y,$N:$N,"Yes",$B:$B,'Client Level Data'!$B15)&gt;0,"Chronic Flag","")</f>
        <v/>
      </c>
      <c r="AB15" s="40" t="str">
        <f>IF(SUMIFS($Y:$Y,$P:$P,"Yes",$B:$B,'Client Level Data'!$B15)&gt;0,"PY Flag","")</f>
        <v/>
      </c>
      <c r="AC15" s="40" t="str">
        <f>IF(SUMIFS($Y:$Y,$D:$D,"&lt;18",$P:$P,"Yes",$B:$B,'Client Level Data'!$B15)&gt;0,"PY &lt;18",IF(SUMIFS($Y:$Y,$D:$D,"&gt;17",$D:$D,"&lt;25",$P:$P,"Yes",$B:$B,'Client Level Data'!$B15)&gt;0,"PY &gt;17 &lt;25",""))</f>
        <v/>
      </c>
      <c r="AD15" s="40">
        <f>IF('Client Level Data'!$S15="Yes",1,0)+IF('Client Level Data'!$T15="Yes",1,0)+IF('Client Level Data'!$U15="Yes",1,0)</f>
        <v>0</v>
      </c>
      <c r="AE15" s="38" t="str">
        <f>IF(SUMIFS($Y:$Y,$O:$O,"Yes",$B:$B,'Client Level Data'!$B15)&gt;0,"Vet Flag","")</f>
        <v/>
      </c>
    </row>
    <row r="16" spans="1:32" s="44" customFormat="1" ht="12">
      <c r="A16" s="37"/>
      <c r="B16" s="42"/>
      <c r="C16" s="42"/>
      <c r="D16" s="43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38"/>
      <c r="X16" s="38"/>
      <c r="Y16" s="38">
        <f t="shared" si="0"/>
        <v>0</v>
      </c>
      <c r="Z16" s="40">
        <f>IFERROR((COUNTIF($A:$A,'Client Level Data'!$A16))/COUNTIF($B:$B,$B16),0)</f>
        <v>0</v>
      </c>
      <c r="AA16" s="40" t="str">
        <f>IF(SUMIFS($Y:$Y,$N:$N,"Yes",$B:$B,'Client Level Data'!$B16)&gt;0,"Chronic Flag","")</f>
        <v/>
      </c>
      <c r="AB16" s="40" t="str">
        <f>IF(SUMIFS($Y:$Y,$P:$P,"Yes",$B:$B,'Client Level Data'!$B16)&gt;0,"PY Flag","")</f>
        <v/>
      </c>
      <c r="AC16" s="40" t="str">
        <f>IF(SUMIFS($Y:$Y,$D:$D,"&lt;18",$P:$P,"Yes",$B:$B,'Client Level Data'!$B16)&gt;0,"PY &lt;18",IF(SUMIFS($Y:$Y,$D:$D,"&gt;17",$D:$D,"&lt;25",$P:$P,"Yes",$B:$B,'Client Level Data'!$B16)&gt;0,"PY &gt;17 &lt;25",""))</f>
        <v/>
      </c>
      <c r="AD16" s="40">
        <f>IF('Client Level Data'!$S16="Yes",1,0)+IF('Client Level Data'!$T16="Yes",1,0)+IF('Client Level Data'!$U16="Yes",1,0)</f>
        <v>0</v>
      </c>
      <c r="AE16" s="38" t="str">
        <f>IF(SUMIFS($Y:$Y,$O:$O,"Yes",$B:$B,'Client Level Data'!$B16)&gt;0,"Vet Flag","")</f>
        <v/>
      </c>
    </row>
    <row r="17" spans="1:31" s="44" customFormat="1" ht="12">
      <c r="A17" s="37"/>
      <c r="B17" s="42"/>
      <c r="C17" s="42"/>
      <c r="D17" s="43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38"/>
      <c r="X17" s="38"/>
      <c r="Y17" s="38">
        <f t="shared" si="0"/>
        <v>0</v>
      </c>
      <c r="Z17" s="40">
        <f>IFERROR((COUNTIF($A:$A,'Client Level Data'!$A17))/COUNTIF($B:$B,$B17),0)</f>
        <v>0</v>
      </c>
      <c r="AA17" s="40" t="str">
        <f>IF(SUMIFS($Y:$Y,$N:$N,"Yes",$B:$B,'Client Level Data'!$B17)&gt;0,"Chronic Flag","")</f>
        <v/>
      </c>
      <c r="AB17" s="40" t="str">
        <f>IF(SUMIFS($Y:$Y,$P:$P,"Yes",$B:$B,'Client Level Data'!$B17)&gt;0,"PY Flag","")</f>
        <v/>
      </c>
      <c r="AC17" s="40" t="str">
        <f>IF(SUMIFS($Y:$Y,$D:$D,"&lt;18",$P:$P,"Yes",$B:$B,'Client Level Data'!$B17)&gt;0,"PY &lt;18",IF(SUMIFS($Y:$Y,$D:$D,"&gt;17",$D:$D,"&lt;25",$P:$P,"Yes",$B:$B,'Client Level Data'!$B17)&gt;0,"PY &gt;17 &lt;25",""))</f>
        <v/>
      </c>
      <c r="AD17" s="40">
        <f>IF('Client Level Data'!$S17="Yes",1,0)+IF('Client Level Data'!$T17="Yes",1,0)+IF('Client Level Data'!$U17="Yes",1,0)</f>
        <v>0</v>
      </c>
      <c r="AE17" s="38" t="str">
        <f>IF(SUMIFS($Y:$Y,$O:$O,"Yes",$B:$B,'Client Level Data'!$B17)&gt;0,"Vet Flag","")</f>
        <v/>
      </c>
    </row>
    <row r="18" spans="1:31" s="44" customFormat="1" ht="12">
      <c r="A18" s="37"/>
      <c r="B18" s="42"/>
      <c r="C18" s="42"/>
      <c r="D18" s="43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38"/>
      <c r="X18" s="38"/>
      <c r="Y18" s="38">
        <f t="shared" si="0"/>
        <v>0</v>
      </c>
      <c r="Z18" s="40">
        <f>IFERROR((COUNTIF($A:$A,'Client Level Data'!$A18))/COUNTIF($B:$B,$B18),0)</f>
        <v>0</v>
      </c>
      <c r="AA18" s="40" t="str">
        <f>IF(SUMIFS($Y:$Y,$N:$N,"Yes",$B:$B,'Client Level Data'!$B18)&gt;0,"Chronic Flag","")</f>
        <v/>
      </c>
      <c r="AB18" s="40" t="str">
        <f>IF(SUMIFS($Y:$Y,$P:$P,"Yes",$B:$B,'Client Level Data'!$B18)&gt;0,"PY Flag","")</f>
        <v/>
      </c>
      <c r="AC18" s="40" t="str">
        <f>IF(SUMIFS($Y:$Y,$D:$D,"&lt;18",$P:$P,"Yes",$B:$B,'Client Level Data'!$B18)&gt;0,"PY &lt;18",IF(SUMIFS($Y:$Y,$D:$D,"&gt;17",$D:$D,"&lt;25",$P:$P,"Yes",$B:$B,'Client Level Data'!$B18)&gt;0,"PY &gt;17 &lt;25",""))</f>
        <v/>
      </c>
      <c r="AD18" s="40">
        <f>IF('Client Level Data'!$S18="Yes",1,0)+IF('Client Level Data'!$T18="Yes",1,0)+IF('Client Level Data'!$U18="Yes",1,0)</f>
        <v>0</v>
      </c>
      <c r="AE18" s="38" t="str">
        <f>IF(SUMIFS($Y:$Y,$O:$O,"Yes",$B:$B,'Client Level Data'!$B18)&gt;0,"Vet Flag","")</f>
        <v/>
      </c>
    </row>
    <row r="19" spans="1:31" s="44" customFormat="1" ht="12">
      <c r="A19" s="37"/>
      <c r="B19" s="42"/>
      <c r="C19" s="42"/>
      <c r="D19" s="43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38"/>
      <c r="X19" s="38"/>
      <c r="Y19" s="38">
        <f t="shared" si="0"/>
        <v>0</v>
      </c>
      <c r="Z19" s="40">
        <f>IFERROR((COUNTIF($A:$A,'Client Level Data'!$A19))/COUNTIF($B:$B,$B19),0)</f>
        <v>0</v>
      </c>
      <c r="AA19" s="40" t="str">
        <f>IF(SUMIFS($Y:$Y,$N:$N,"Yes",$B:$B,'Client Level Data'!$B19)&gt;0,"Chronic Flag","")</f>
        <v/>
      </c>
      <c r="AB19" s="40" t="str">
        <f>IF(SUMIFS($Y:$Y,$P:$P,"Yes",$B:$B,'Client Level Data'!$B19)&gt;0,"PY Flag","")</f>
        <v/>
      </c>
      <c r="AC19" s="40" t="str">
        <f>IF(SUMIFS($Y:$Y,$D:$D,"&lt;18",$P:$P,"Yes",$B:$B,'Client Level Data'!$B19)&gt;0,"PY &lt;18",IF(SUMIFS($Y:$Y,$D:$D,"&gt;17",$D:$D,"&lt;25",$P:$P,"Yes",$B:$B,'Client Level Data'!$B19)&gt;0,"PY &gt;17 &lt;25",""))</f>
        <v/>
      </c>
      <c r="AD19" s="40">
        <f>IF('Client Level Data'!$S19="Yes",1,0)+IF('Client Level Data'!$T19="Yes",1,0)+IF('Client Level Data'!$U19="Yes",1,0)</f>
        <v>0</v>
      </c>
      <c r="AE19" s="38" t="str">
        <f>IF(SUMIFS($Y:$Y,$O:$O,"Yes",$B:$B,'Client Level Data'!$B19)&gt;0,"Vet Flag","")</f>
        <v/>
      </c>
    </row>
    <row r="20" spans="1:31" s="44" customFormat="1" ht="12">
      <c r="A20" s="37"/>
      <c r="B20" s="42"/>
      <c r="C20" s="42"/>
      <c r="D20" s="43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38"/>
      <c r="X20" s="38"/>
      <c r="Y20" s="38">
        <f t="shared" si="0"/>
        <v>0</v>
      </c>
      <c r="Z20" s="40">
        <f>IFERROR((COUNTIF($A:$A,'Client Level Data'!$A20))/COUNTIF($B:$B,$B20),0)</f>
        <v>0</v>
      </c>
      <c r="AA20" s="40" t="str">
        <f>IF(SUMIFS($Y:$Y,$N:$N,"Yes",$B:$B,'Client Level Data'!$B20)&gt;0,"Chronic Flag","")</f>
        <v/>
      </c>
      <c r="AB20" s="40" t="str">
        <f>IF(SUMIFS($Y:$Y,$P:$P,"Yes",$B:$B,'Client Level Data'!$B20)&gt;0,"PY Flag","")</f>
        <v/>
      </c>
      <c r="AC20" s="40" t="str">
        <f>IF(SUMIFS($Y:$Y,$D:$D,"&lt;18",$P:$P,"Yes",$B:$B,'Client Level Data'!$B20)&gt;0,"PY &lt;18",IF(SUMIFS($Y:$Y,$D:$D,"&gt;17",$D:$D,"&lt;25",$P:$P,"Yes",$B:$B,'Client Level Data'!$B20)&gt;0,"PY &gt;17 &lt;25",""))</f>
        <v/>
      </c>
      <c r="AD20" s="40">
        <f>IF('Client Level Data'!$S20="Yes",1,0)+IF('Client Level Data'!$T20="Yes",1,0)+IF('Client Level Data'!$U20="Yes",1,0)</f>
        <v>0</v>
      </c>
      <c r="AE20" s="38" t="str">
        <f>IF(SUMIFS($Y:$Y,$O:$O,"Yes",$B:$B,'Client Level Data'!$B20)&gt;0,"Vet Flag","")</f>
        <v/>
      </c>
    </row>
    <row r="21" spans="1:31" s="44" customFormat="1" ht="15.75" customHeight="1">
      <c r="A21" s="37"/>
      <c r="B21" s="42"/>
      <c r="C21" s="42"/>
      <c r="D21" s="43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38"/>
      <c r="X21" s="38"/>
      <c r="Y21" s="38">
        <f t="shared" si="0"/>
        <v>0</v>
      </c>
      <c r="Z21" s="40">
        <f>IFERROR((COUNTIF($A:$A,'Client Level Data'!$A21))/COUNTIF($B:$B,$B21),0)</f>
        <v>0</v>
      </c>
      <c r="AA21" s="40" t="str">
        <f>IF(SUMIFS($Y:$Y,$N:$N,"Yes",$B:$B,'Client Level Data'!$B21)&gt;0,"Chronic Flag","")</f>
        <v/>
      </c>
      <c r="AB21" s="40" t="str">
        <f>IF(SUMIFS($Y:$Y,$P:$P,"Yes",$B:$B,'Client Level Data'!$B21)&gt;0,"PY Flag","")</f>
        <v/>
      </c>
      <c r="AC21" s="40" t="str">
        <f>IF(SUMIFS($Y:$Y,$D:$D,"&lt;18",$P:$P,"Yes",$B:$B,'Client Level Data'!$B21)&gt;0,"PY &lt;18",IF(SUMIFS($Y:$Y,$D:$D,"&gt;17",$D:$D,"&lt;25",$P:$P,"Yes",$B:$B,'Client Level Data'!$B21)&gt;0,"PY &gt;17 &lt;25",""))</f>
        <v/>
      </c>
      <c r="AD21" s="40">
        <f>IF('Client Level Data'!$S21="Yes",1,0)+IF('Client Level Data'!$T21="Yes",1,0)+IF('Client Level Data'!$U21="Yes",1,0)</f>
        <v>0</v>
      </c>
      <c r="AE21" s="38" t="str">
        <f>IF(SUMIFS($Y:$Y,$O:$O,"Yes",$B:$B,'Client Level Data'!$B21)&gt;0,"Vet Flag","")</f>
        <v/>
      </c>
    </row>
    <row r="22" spans="1:31" s="44" customFormat="1" ht="15.75" customHeight="1">
      <c r="A22" s="37"/>
      <c r="B22" s="42"/>
      <c r="C22" s="42"/>
      <c r="D22" s="43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38"/>
      <c r="X22" s="38"/>
      <c r="Y22" s="38">
        <f t="shared" si="0"/>
        <v>0</v>
      </c>
      <c r="Z22" s="40">
        <f>IFERROR((COUNTIF($A:$A,'Client Level Data'!$A22))/COUNTIF($B:$B,$B22),0)</f>
        <v>0</v>
      </c>
      <c r="AA22" s="40" t="str">
        <f>IF(SUMIFS($Y:$Y,$N:$N,"Yes",$B:$B,'Client Level Data'!$B22)&gt;0,"Chronic Flag","")</f>
        <v/>
      </c>
      <c r="AB22" s="40" t="str">
        <f>IF(SUMIFS($Y:$Y,$P:$P,"Yes",$B:$B,'Client Level Data'!$B22)&gt;0,"PY Flag","")</f>
        <v/>
      </c>
      <c r="AC22" s="40" t="str">
        <f>IF(SUMIFS($Y:$Y,$D:$D,"&lt;18",$P:$P,"Yes",$B:$B,'Client Level Data'!$B22)&gt;0,"PY &lt;18",IF(SUMIFS($Y:$Y,$D:$D,"&gt;17",$D:$D,"&lt;25",$P:$P,"Yes",$B:$B,'Client Level Data'!$B22)&gt;0,"PY &gt;17 &lt;25",""))</f>
        <v/>
      </c>
      <c r="AD22" s="40">
        <f>IF('Client Level Data'!$S22="Yes",1,0)+IF('Client Level Data'!$T22="Yes",1,0)+IF('Client Level Data'!$U22="Yes",1,0)</f>
        <v>0</v>
      </c>
      <c r="AE22" s="38" t="str">
        <f>IF(SUMIFS($Y:$Y,$O:$O,"Yes",$B:$B,'Client Level Data'!$B22)&gt;0,"Vet Flag","")</f>
        <v/>
      </c>
    </row>
    <row r="23" spans="1:31" s="44" customFormat="1" ht="15.75" customHeight="1">
      <c r="A23" s="37"/>
      <c r="B23" s="42"/>
      <c r="C23" s="42"/>
      <c r="D23" s="43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38"/>
      <c r="X23" s="38"/>
      <c r="Y23" s="38">
        <f t="shared" si="0"/>
        <v>0</v>
      </c>
      <c r="Z23" s="40">
        <f>IFERROR((COUNTIF($A:$A,'Client Level Data'!$A23))/COUNTIF($B:$B,$B23),0)</f>
        <v>0</v>
      </c>
      <c r="AA23" s="40" t="str">
        <f>IF(SUMIFS($Y:$Y,$N:$N,"Yes",$B:$B,'Client Level Data'!$B23)&gt;0,"Chronic Flag","")</f>
        <v/>
      </c>
      <c r="AB23" s="40" t="str">
        <f>IF(SUMIFS($Y:$Y,$P:$P,"Yes",$B:$B,'Client Level Data'!$B23)&gt;0,"PY Flag","")</f>
        <v/>
      </c>
      <c r="AC23" s="40" t="str">
        <f>IF(SUMIFS($Y:$Y,$D:$D,"&lt;18",$P:$P,"Yes",$B:$B,'Client Level Data'!$B23)&gt;0,"PY &lt;18",IF(SUMIFS($Y:$Y,$D:$D,"&gt;17",$D:$D,"&lt;25",$P:$P,"Yes",$B:$B,'Client Level Data'!$B23)&gt;0,"PY &gt;17 &lt;25",""))</f>
        <v/>
      </c>
      <c r="AD23" s="40">
        <f>IF('Client Level Data'!$S23="Yes",1,0)+IF('Client Level Data'!$T23="Yes",1,0)+IF('Client Level Data'!$U23="Yes",1,0)</f>
        <v>0</v>
      </c>
      <c r="AE23" s="38" t="str">
        <f>IF(SUMIFS($Y:$Y,$O:$O,"Yes",$B:$B,'Client Level Data'!$B23)&gt;0,"Vet Flag","")</f>
        <v/>
      </c>
    </row>
    <row r="24" spans="1:31" s="44" customFormat="1" ht="15.75" customHeight="1">
      <c r="A24" s="37"/>
      <c r="B24" s="42"/>
      <c r="C24" s="42"/>
      <c r="D24" s="43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38"/>
      <c r="X24" s="38"/>
      <c r="Y24" s="38">
        <f t="shared" si="0"/>
        <v>0</v>
      </c>
      <c r="Z24" s="40">
        <f>IFERROR((COUNTIF($A:$A,'Client Level Data'!$A24))/COUNTIF($B:$B,$B24),0)</f>
        <v>0</v>
      </c>
      <c r="AA24" s="40" t="str">
        <f>IF(SUMIFS($Y:$Y,$N:$N,"Yes",$B:$B,'Client Level Data'!$B24)&gt;0,"Chronic Flag","")</f>
        <v/>
      </c>
      <c r="AB24" s="40" t="str">
        <f>IF(SUMIFS($Y:$Y,$P:$P,"Yes",$B:$B,'Client Level Data'!$B24)&gt;0,"PY Flag","")</f>
        <v/>
      </c>
      <c r="AC24" s="40" t="str">
        <f>IF(SUMIFS($Y:$Y,$D:$D,"&lt;18",$P:$P,"Yes",$B:$B,'Client Level Data'!$B24)&gt;0,"PY &lt;18",IF(SUMIFS($Y:$Y,$D:$D,"&gt;17",$D:$D,"&lt;25",$P:$P,"Yes",$B:$B,'Client Level Data'!$B24)&gt;0,"PY &gt;17 &lt;25",""))</f>
        <v/>
      </c>
      <c r="AD24" s="40">
        <f>IF('Client Level Data'!$S24="Yes",1,0)+IF('Client Level Data'!$T24="Yes",1,0)+IF('Client Level Data'!$U24="Yes",1,0)</f>
        <v>0</v>
      </c>
      <c r="AE24" s="38" t="str">
        <f>IF(SUMIFS($Y:$Y,$O:$O,"Yes",$B:$B,'Client Level Data'!$B24)&gt;0,"Vet Flag","")</f>
        <v/>
      </c>
    </row>
    <row r="25" spans="1:31" s="44" customFormat="1" ht="15.75" customHeight="1">
      <c r="A25" s="37"/>
      <c r="B25" s="42"/>
      <c r="C25" s="42"/>
      <c r="D25" s="43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38"/>
      <c r="X25" s="38"/>
      <c r="Y25" s="38">
        <f t="shared" si="0"/>
        <v>0</v>
      </c>
      <c r="Z25" s="40">
        <f>IFERROR((COUNTIF($A:$A,'Client Level Data'!$A25))/COUNTIF($B:$B,$B25),0)</f>
        <v>0</v>
      </c>
      <c r="AA25" s="40" t="str">
        <f>IF(SUMIFS($Y:$Y,$N:$N,"Yes",$B:$B,'Client Level Data'!$B25)&gt;0,"Chronic Flag","")</f>
        <v/>
      </c>
      <c r="AB25" s="40" t="str">
        <f>IF(SUMIFS($Y:$Y,$P:$P,"Yes",$B:$B,'Client Level Data'!$B25)&gt;0,"PY Flag","")</f>
        <v/>
      </c>
      <c r="AC25" s="40" t="str">
        <f>IF(SUMIFS($Y:$Y,$D:$D,"&lt;18",$P:$P,"Yes",$B:$B,'Client Level Data'!$B25)&gt;0,"PY &lt;18",IF(SUMIFS($Y:$Y,$D:$D,"&gt;17",$D:$D,"&lt;25",$P:$P,"Yes",$B:$B,'Client Level Data'!$B25)&gt;0,"PY &gt;17 &lt;25",""))</f>
        <v/>
      </c>
      <c r="AD25" s="40">
        <f>IF('Client Level Data'!$S25="Yes",1,0)+IF('Client Level Data'!$T25="Yes",1,0)+IF('Client Level Data'!$U25="Yes",1,0)</f>
        <v>0</v>
      </c>
      <c r="AE25" s="38" t="str">
        <f>IF(SUMIFS($Y:$Y,$O:$O,"Yes",$B:$B,'Client Level Data'!$B25)&gt;0,"Vet Flag","")</f>
        <v/>
      </c>
    </row>
    <row r="26" spans="1:31" s="44" customFormat="1" ht="15.75" customHeight="1">
      <c r="A26" s="37"/>
      <c r="B26" s="42"/>
      <c r="C26" s="42"/>
      <c r="D26" s="43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38"/>
      <c r="X26" s="38"/>
      <c r="Y26" s="38">
        <f t="shared" si="0"/>
        <v>0</v>
      </c>
      <c r="Z26" s="40">
        <f>IFERROR((COUNTIF($A:$A,'Client Level Data'!$A26))/COUNTIF($B:$B,$B26),0)</f>
        <v>0</v>
      </c>
      <c r="AA26" s="40" t="str">
        <f>IF(SUMIFS($Y:$Y,$N:$N,"Yes",$B:$B,'Client Level Data'!$B26)&gt;0,"Chronic Flag","")</f>
        <v/>
      </c>
      <c r="AB26" s="40" t="str">
        <f>IF(SUMIFS($Y:$Y,$P:$P,"Yes",$B:$B,'Client Level Data'!$B26)&gt;0,"PY Flag","")</f>
        <v/>
      </c>
      <c r="AC26" s="40" t="str">
        <f>IF(SUMIFS($Y:$Y,$D:$D,"&lt;18",$P:$P,"Yes",$B:$B,'Client Level Data'!$B26)&gt;0,"PY &lt;18",IF(SUMIFS($Y:$Y,$D:$D,"&gt;17",$D:$D,"&lt;25",$P:$P,"Yes",$B:$B,'Client Level Data'!$B26)&gt;0,"PY &gt;17 &lt;25",""))</f>
        <v/>
      </c>
      <c r="AD26" s="40">
        <f>IF('Client Level Data'!$S26="Yes",1,0)+IF('Client Level Data'!$T26="Yes",1,0)+IF('Client Level Data'!$U26="Yes",1,0)</f>
        <v>0</v>
      </c>
      <c r="AE26" s="38" t="str">
        <f>IF(SUMIFS($Y:$Y,$O:$O,"Yes",$B:$B,'Client Level Data'!$B26)&gt;0,"Vet Flag","")</f>
        <v/>
      </c>
    </row>
    <row r="27" spans="1:31" s="44" customFormat="1" ht="15.75" customHeight="1">
      <c r="A27" s="37"/>
      <c r="B27" s="42"/>
      <c r="C27" s="42"/>
      <c r="D27" s="43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38"/>
      <c r="X27" s="38"/>
      <c r="Y27" s="38">
        <f t="shared" si="0"/>
        <v>0</v>
      </c>
      <c r="Z27" s="40">
        <f>IFERROR((COUNTIF($A:$A,'Client Level Data'!$A27))/COUNTIF($B:$B,$B27),0)</f>
        <v>0</v>
      </c>
      <c r="AA27" s="40" t="str">
        <f>IF(SUMIFS($Y:$Y,$N:$N,"Yes",$B:$B,'Client Level Data'!$B27)&gt;0,"Chronic Flag","")</f>
        <v/>
      </c>
      <c r="AB27" s="40" t="str">
        <f>IF(SUMIFS($Y:$Y,$P:$P,"Yes",$B:$B,'Client Level Data'!$B27)&gt;0,"PY Flag","")</f>
        <v/>
      </c>
      <c r="AC27" s="40" t="str">
        <f>IF(SUMIFS($Y:$Y,$D:$D,"&lt;18",$P:$P,"Yes",$B:$B,'Client Level Data'!$B27)&gt;0,"PY &lt;18",IF(SUMIFS($Y:$Y,$D:$D,"&gt;17",$D:$D,"&lt;25",$P:$P,"Yes",$B:$B,'Client Level Data'!$B27)&gt;0,"PY &gt;17 &lt;25",""))</f>
        <v/>
      </c>
      <c r="AD27" s="40">
        <f>IF('Client Level Data'!$S27="Yes",1,0)+IF('Client Level Data'!$T27="Yes",1,0)+IF('Client Level Data'!$U27="Yes",1,0)</f>
        <v>0</v>
      </c>
      <c r="AE27" s="38" t="str">
        <f>IF(SUMIFS($Y:$Y,$O:$O,"Yes",$B:$B,'Client Level Data'!$B27)&gt;0,"Vet Flag","")</f>
        <v/>
      </c>
    </row>
    <row r="28" spans="1:31" s="44" customFormat="1" ht="15.75" customHeight="1">
      <c r="A28" s="37"/>
      <c r="B28" s="42"/>
      <c r="C28" s="42"/>
      <c r="D28" s="43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38"/>
      <c r="X28" s="38"/>
      <c r="Y28" s="38">
        <f t="shared" si="0"/>
        <v>0</v>
      </c>
      <c r="Z28" s="40">
        <f>IFERROR((COUNTIF($A:$A,'Client Level Data'!$A28))/COUNTIF($B:$B,$B28),0)</f>
        <v>0</v>
      </c>
      <c r="AA28" s="40" t="str">
        <f>IF(SUMIFS($Y:$Y,$N:$N,"Yes",$B:$B,'Client Level Data'!$B28)&gt;0,"Chronic Flag","")</f>
        <v/>
      </c>
      <c r="AB28" s="40" t="str">
        <f>IF(SUMIFS($Y:$Y,$P:$P,"Yes",$B:$B,'Client Level Data'!$B28)&gt;0,"PY Flag","")</f>
        <v/>
      </c>
      <c r="AC28" s="40" t="str">
        <f>IF(SUMIFS($Y:$Y,$D:$D,"&lt;18",$P:$P,"Yes",$B:$B,'Client Level Data'!$B28)&gt;0,"PY &lt;18",IF(SUMIFS($Y:$Y,$D:$D,"&gt;17",$D:$D,"&lt;25",$P:$P,"Yes",$B:$B,'Client Level Data'!$B28)&gt;0,"PY &gt;17 &lt;25",""))</f>
        <v/>
      </c>
      <c r="AD28" s="40">
        <f>IF('Client Level Data'!$S28="Yes",1,0)+IF('Client Level Data'!$T28="Yes",1,0)+IF('Client Level Data'!$U28="Yes",1,0)</f>
        <v>0</v>
      </c>
      <c r="AE28" s="38" t="str">
        <f>IF(SUMIFS($Y:$Y,$O:$O,"Yes",$B:$B,'Client Level Data'!$B28)&gt;0,"Vet Flag","")</f>
        <v/>
      </c>
    </row>
    <row r="29" spans="1:31" s="44" customFormat="1" ht="15.75" customHeight="1">
      <c r="A29" s="37"/>
      <c r="B29" s="42"/>
      <c r="C29" s="42"/>
      <c r="D29" s="43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38"/>
      <c r="X29" s="38"/>
      <c r="Y29" s="38">
        <f t="shared" si="0"/>
        <v>0</v>
      </c>
      <c r="Z29" s="40">
        <f>IFERROR((COUNTIF($A:$A,'Client Level Data'!$A29))/COUNTIF($B:$B,$B29),0)</f>
        <v>0</v>
      </c>
      <c r="AA29" s="40" t="str">
        <f>IF(SUMIFS($Y:$Y,$N:$N,"Yes",$B:$B,'Client Level Data'!$B29)&gt;0,"Chronic Flag","")</f>
        <v/>
      </c>
      <c r="AB29" s="40" t="str">
        <f>IF(SUMIFS($Y:$Y,$P:$P,"Yes",$B:$B,'Client Level Data'!$B29)&gt;0,"PY Flag","")</f>
        <v/>
      </c>
      <c r="AC29" s="40" t="str">
        <f>IF(SUMIFS($Y:$Y,$D:$D,"&lt;18",$P:$P,"Yes",$B:$B,'Client Level Data'!$B29)&gt;0,"PY &lt;18",IF(SUMIFS($Y:$Y,$D:$D,"&gt;17",$D:$D,"&lt;25",$P:$P,"Yes",$B:$B,'Client Level Data'!$B29)&gt;0,"PY &gt;17 &lt;25",""))</f>
        <v/>
      </c>
      <c r="AD29" s="40">
        <f>IF('Client Level Data'!$S29="Yes",1,0)+IF('Client Level Data'!$T29="Yes",1,0)+IF('Client Level Data'!$U29="Yes",1,0)</f>
        <v>0</v>
      </c>
      <c r="AE29" s="38" t="str">
        <f>IF(SUMIFS($Y:$Y,$O:$O,"Yes",$B:$B,'Client Level Data'!$B29)&gt;0,"Vet Flag","")</f>
        <v/>
      </c>
    </row>
    <row r="30" spans="1:31" s="44" customFormat="1" ht="15.75" customHeight="1">
      <c r="A30" s="37"/>
      <c r="B30" s="42"/>
      <c r="C30" s="42"/>
      <c r="D30" s="43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38"/>
      <c r="X30" s="38"/>
      <c r="Y30" s="38">
        <f t="shared" si="0"/>
        <v>0</v>
      </c>
      <c r="Z30" s="40">
        <f>IFERROR((COUNTIF($A:$A,'Client Level Data'!$A30))/COUNTIF($B:$B,$B30),0)</f>
        <v>0</v>
      </c>
      <c r="AA30" s="40" t="str">
        <f>IF(SUMIFS($Y:$Y,$N:$N,"Yes",$B:$B,'Client Level Data'!$B30)&gt;0,"Chronic Flag","")</f>
        <v/>
      </c>
      <c r="AB30" s="40" t="str">
        <f>IF(SUMIFS($Y:$Y,$P:$P,"Yes",$B:$B,'Client Level Data'!$B30)&gt;0,"PY Flag","")</f>
        <v/>
      </c>
      <c r="AC30" s="40" t="str">
        <f>IF(SUMIFS($Y:$Y,$D:$D,"&lt;18",$P:$P,"Yes",$B:$B,'Client Level Data'!$B30)&gt;0,"PY &lt;18",IF(SUMIFS($Y:$Y,$D:$D,"&gt;17",$D:$D,"&lt;25",$P:$P,"Yes",$B:$B,'Client Level Data'!$B30)&gt;0,"PY &gt;17 &lt;25",""))</f>
        <v/>
      </c>
      <c r="AD30" s="40">
        <f>IF('Client Level Data'!$S30="Yes",1,0)+IF('Client Level Data'!$T30="Yes",1,0)+IF('Client Level Data'!$U30="Yes",1,0)</f>
        <v>0</v>
      </c>
      <c r="AE30" s="38" t="str">
        <f>IF(SUMIFS($Y:$Y,$O:$O,"Yes",$B:$B,'Client Level Data'!$B30)&gt;0,"Vet Flag","")</f>
        <v/>
      </c>
    </row>
    <row r="31" spans="1:31" s="44" customFormat="1" ht="15.75" customHeight="1">
      <c r="A31" s="37"/>
      <c r="B31" s="42"/>
      <c r="C31" s="42"/>
      <c r="D31" s="43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38"/>
      <c r="X31" s="38"/>
      <c r="Y31" s="38">
        <f t="shared" si="0"/>
        <v>0</v>
      </c>
      <c r="Z31" s="40">
        <f>IFERROR((COUNTIF($A:$A,'Client Level Data'!$A31))/COUNTIF($B:$B,$B31),0)</f>
        <v>0</v>
      </c>
      <c r="AA31" s="40" t="str">
        <f>IF(SUMIFS($Y:$Y,$N:$N,"Yes",$B:$B,'Client Level Data'!$B31)&gt;0,"Chronic Flag","")</f>
        <v/>
      </c>
      <c r="AB31" s="40" t="str">
        <f>IF(SUMIFS($Y:$Y,$P:$P,"Yes",$B:$B,'Client Level Data'!$B31)&gt;0,"PY Flag","")</f>
        <v/>
      </c>
      <c r="AC31" s="40" t="str">
        <f>IF(SUMIFS($Y:$Y,$D:$D,"&lt;18",$P:$P,"Yes",$B:$B,'Client Level Data'!$B31)&gt;0,"PY &lt;18",IF(SUMIFS($Y:$Y,$D:$D,"&gt;17",$D:$D,"&lt;25",$P:$P,"Yes",$B:$B,'Client Level Data'!$B31)&gt;0,"PY &gt;17 &lt;25",""))</f>
        <v/>
      </c>
      <c r="AD31" s="40">
        <f>IF('Client Level Data'!$S31="Yes",1,0)+IF('Client Level Data'!$T31="Yes",1,0)+IF('Client Level Data'!$U31="Yes",1,0)</f>
        <v>0</v>
      </c>
      <c r="AE31" s="38" t="str">
        <f>IF(SUMIFS($Y:$Y,$O:$O,"Yes",$B:$B,'Client Level Data'!$B31)&gt;0,"Vet Flag","")</f>
        <v/>
      </c>
    </row>
    <row r="32" spans="1:31" s="44" customFormat="1" ht="15.75" customHeight="1">
      <c r="A32" s="37"/>
      <c r="B32" s="42"/>
      <c r="C32" s="42"/>
      <c r="D32" s="43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38"/>
      <c r="X32" s="38"/>
      <c r="Y32" s="38">
        <f t="shared" si="0"/>
        <v>0</v>
      </c>
      <c r="Z32" s="40">
        <f>IFERROR((COUNTIF($A:$A,'Client Level Data'!$A32))/COUNTIF($B:$B,$B32),0)</f>
        <v>0</v>
      </c>
      <c r="AA32" s="40" t="str">
        <f>IF(SUMIFS($Y:$Y,$N:$N,"Yes",$B:$B,'Client Level Data'!$B32)&gt;0,"Chronic Flag","")</f>
        <v/>
      </c>
      <c r="AB32" s="40" t="str">
        <f>IF(SUMIFS($Y:$Y,$P:$P,"Yes",$B:$B,'Client Level Data'!$B32)&gt;0,"PY Flag","")</f>
        <v/>
      </c>
      <c r="AC32" s="40" t="str">
        <f>IF(SUMIFS($Y:$Y,$D:$D,"&lt;18",$P:$P,"Yes",$B:$B,'Client Level Data'!$B32)&gt;0,"PY &lt;18",IF(SUMIFS($Y:$Y,$D:$D,"&gt;17",$D:$D,"&lt;25",$P:$P,"Yes",$B:$B,'Client Level Data'!$B32)&gt;0,"PY &gt;17 &lt;25",""))</f>
        <v/>
      </c>
      <c r="AD32" s="40">
        <f>IF('Client Level Data'!$S32="Yes",1,0)+IF('Client Level Data'!$T32="Yes",1,0)+IF('Client Level Data'!$U32="Yes",1,0)</f>
        <v>0</v>
      </c>
      <c r="AE32" s="38" t="str">
        <f>IF(SUMIFS($Y:$Y,$O:$O,"Yes",$B:$B,'Client Level Data'!$B32)&gt;0,"Vet Flag","")</f>
        <v/>
      </c>
    </row>
    <row r="33" spans="1:31" s="44" customFormat="1" ht="15.75" customHeight="1">
      <c r="A33" s="37"/>
      <c r="B33" s="42"/>
      <c r="C33" s="42"/>
      <c r="D33" s="43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38"/>
      <c r="X33" s="38"/>
      <c r="Y33" s="38">
        <f t="shared" si="0"/>
        <v>0</v>
      </c>
      <c r="Z33" s="40">
        <f>IFERROR((COUNTIF($A:$A,'Client Level Data'!$A33))/COUNTIF($B:$B,$B33),0)</f>
        <v>0</v>
      </c>
      <c r="AA33" s="40" t="str">
        <f>IF(SUMIFS($Y:$Y,$N:$N,"Yes",$B:$B,'Client Level Data'!$B33)&gt;0,"Chronic Flag","")</f>
        <v/>
      </c>
      <c r="AB33" s="40" t="str">
        <f>IF(SUMIFS($Y:$Y,$P:$P,"Yes",$B:$B,'Client Level Data'!$B33)&gt;0,"PY Flag","")</f>
        <v/>
      </c>
      <c r="AC33" s="40" t="str">
        <f>IF(SUMIFS($Y:$Y,$D:$D,"&lt;18",$P:$P,"Yes",$B:$B,'Client Level Data'!$B33)&gt;0,"PY &lt;18",IF(SUMIFS($Y:$Y,$D:$D,"&gt;17",$D:$D,"&lt;25",$P:$P,"Yes",$B:$B,'Client Level Data'!$B33)&gt;0,"PY &gt;17 &lt;25",""))</f>
        <v/>
      </c>
      <c r="AD33" s="40">
        <f>IF('Client Level Data'!$S33="Yes",1,0)+IF('Client Level Data'!$T33="Yes",1,0)+IF('Client Level Data'!$U33="Yes",1,0)</f>
        <v>0</v>
      </c>
      <c r="AE33" s="38" t="str">
        <f>IF(SUMIFS($Y:$Y,$O:$O,"Yes",$B:$B,'Client Level Data'!$B33)&gt;0,"Vet Flag","")</f>
        <v/>
      </c>
    </row>
    <row r="34" spans="1:31" s="44" customFormat="1" ht="15.75" customHeight="1">
      <c r="A34" s="37"/>
      <c r="B34" s="42"/>
      <c r="C34" s="42"/>
      <c r="D34" s="43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38"/>
      <c r="X34" s="38"/>
      <c r="Y34" s="38">
        <f t="shared" si="0"/>
        <v>0</v>
      </c>
      <c r="Z34" s="40">
        <f>IFERROR((COUNTIF($A:$A,'Client Level Data'!$A34))/COUNTIF($B:$B,$B34),0)</f>
        <v>0</v>
      </c>
      <c r="AA34" s="40" t="str">
        <f>IF(SUMIFS($Y:$Y,$N:$N,"Yes",$B:$B,'Client Level Data'!$B34)&gt;0,"Chronic Flag","")</f>
        <v/>
      </c>
      <c r="AB34" s="40" t="str">
        <f>IF(SUMIFS($Y:$Y,$P:$P,"Yes",$B:$B,'Client Level Data'!$B34)&gt;0,"PY Flag","")</f>
        <v/>
      </c>
      <c r="AC34" s="40" t="str">
        <f>IF(SUMIFS($Y:$Y,$D:$D,"&lt;18",$P:$P,"Yes",$B:$B,'Client Level Data'!$B34)&gt;0,"PY &lt;18",IF(SUMIFS($Y:$Y,$D:$D,"&gt;17",$D:$D,"&lt;25",$P:$P,"Yes",$B:$B,'Client Level Data'!$B34)&gt;0,"PY &gt;17 &lt;25",""))</f>
        <v/>
      </c>
      <c r="AD34" s="40">
        <f>IF('Client Level Data'!$S34="Yes",1,0)+IF('Client Level Data'!$T34="Yes",1,0)+IF('Client Level Data'!$U34="Yes",1,0)</f>
        <v>0</v>
      </c>
      <c r="AE34" s="38" t="str">
        <f>IF(SUMIFS($Y:$Y,$O:$O,"Yes",$B:$B,'Client Level Data'!$B34)&gt;0,"Vet Flag","")</f>
        <v/>
      </c>
    </row>
    <row r="35" spans="1:31" s="44" customFormat="1" ht="15.75" customHeight="1">
      <c r="A35" s="37"/>
      <c r="B35" s="42"/>
      <c r="C35" s="42"/>
      <c r="D35" s="43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38"/>
      <c r="X35" s="38"/>
      <c r="Y35" s="38">
        <f t="shared" si="0"/>
        <v>0</v>
      </c>
      <c r="Z35" s="40">
        <f>IFERROR((COUNTIF($A:$A,'Client Level Data'!$A35))/COUNTIF($B:$B,$B35),0)</f>
        <v>0</v>
      </c>
      <c r="AA35" s="40" t="str">
        <f>IF(SUMIFS($Y:$Y,$N:$N,"Yes",$B:$B,'Client Level Data'!$B35)&gt;0,"Chronic Flag","")</f>
        <v/>
      </c>
      <c r="AB35" s="40" t="str">
        <f>IF(SUMIFS($Y:$Y,$P:$P,"Yes",$B:$B,'Client Level Data'!$B35)&gt;0,"PY Flag","")</f>
        <v/>
      </c>
      <c r="AC35" s="40" t="str">
        <f>IF(SUMIFS($Y:$Y,$D:$D,"&lt;18",$P:$P,"Yes",$B:$B,'Client Level Data'!$B35)&gt;0,"PY &lt;18",IF(SUMIFS($Y:$Y,$D:$D,"&gt;17",$D:$D,"&lt;25",$P:$P,"Yes",$B:$B,'Client Level Data'!$B35)&gt;0,"PY &gt;17 &lt;25",""))</f>
        <v/>
      </c>
      <c r="AD35" s="40">
        <f>IF('Client Level Data'!$S35="Yes",1,0)+IF('Client Level Data'!$T35="Yes",1,0)+IF('Client Level Data'!$U35="Yes",1,0)</f>
        <v>0</v>
      </c>
      <c r="AE35" s="38" t="str">
        <f>IF(SUMIFS($Y:$Y,$O:$O,"Yes",$B:$B,'Client Level Data'!$B35)&gt;0,"Vet Flag","")</f>
        <v/>
      </c>
    </row>
    <row r="36" spans="1:31" s="44" customFormat="1" ht="15.75" customHeight="1">
      <c r="A36" s="37"/>
      <c r="B36" s="42"/>
      <c r="C36" s="42"/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38"/>
      <c r="X36" s="38"/>
      <c r="Y36" s="38">
        <f t="shared" si="0"/>
        <v>0</v>
      </c>
      <c r="Z36" s="40">
        <f>IFERROR((COUNTIF($A:$A,'Client Level Data'!$A36))/COUNTIF($B:$B,$B36),0)</f>
        <v>0</v>
      </c>
      <c r="AA36" s="40" t="str">
        <f>IF(SUMIFS($Y:$Y,$N:$N,"Yes",$B:$B,'Client Level Data'!$B36)&gt;0,"Chronic Flag","")</f>
        <v/>
      </c>
      <c r="AB36" s="40" t="str">
        <f>IF(SUMIFS($Y:$Y,$P:$P,"Yes",$B:$B,'Client Level Data'!$B36)&gt;0,"PY Flag","")</f>
        <v/>
      </c>
      <c r="AC36" s="40" t="str">
        <f>IF(SUMIFS($Y:$Y,$D:$D,"&lt;18",$P:$P,"Yes",$B:$B,'Client Level Data'!$B36)&gt;0,"PY &lt;18",IF(SUMIFS($Y:$Y,$D:$D,"&gt;17",$D:$D,"&lt;25",$P:$P,"Yes",$B:$B,'Client Level Data'!$B36)&gt;0,"PY &gt;17 &lt;25",""))</f>
        <v/>
      </c>
      <c r="AD36" s="40">
        <f>IF('Client Level Data'!$S36="Yes",1,0)+IF('Client Level Data'!$T36="Yes",1,0)+IF('Client Level Data'!$U36="Yes",1,0)</f>
        <v>0</v>
      </c>
      <c r="AE36" s="38" t="str">
        <f>IF(SUMIFS($Y:$Y,$O:$O,"Yes",$B:$B,'Client Level Data'!$B36)&gt;0,"Vet Flag","")</f>
        <v/>
      </c>
    </row>
    <row r="37" spans="1:31" s="44" customFormat="1" ht="15.75" customHeight="1">
      <c r="A37" s="37"/>
      <c r="B37" s="42"/>
      <c r="C37" s="42"/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38"/>
      <c r="X37" s="38"/>
      <c r="Y37" s="38">
        <f t="shared" si="0"/>
        <v>0</v>
      </c>
      <c r="Z37" s="40">
        <f>IFERROR((COUNTIF($A:$A,'Client Level Data'!$A37))/COUNTIF($B:$B,$B37),0)</f>
        <v>0</v>
      </c>
      <c r="AA37" s="40" t="str">
        <f>IF(SUMIFS($Y:$Y,$N:$N,"Yes",$B:$B,'Client Level Data'!$B37)&gt;0,"Chronic Flag","")</f>
        <v/>
      </c>
      <c r="AB37" s="40" t="str">
        <f>IF(SUMIFS($Y:$Y,$P:$P,"Yes",$B:$B,'Client Level Data'!$B37)&gt;0,"PY Flag","")</f>
        <v/>
      </c>
      <c r="AC37" s="40" t="str">
        <f>IF(SUMIFS($Y:$Y,$D:$D,"&lt;18",$P:$P,"Yes",$B:$B,'Client Level Data'!$B37)&gt;0,"PY &lt;18",IF(SUMIFS($Y:$Y,$D:$D,"&gt;17",$D:$D,"&lt;25",$P:$P,"Yes",$B:$B,'Client Level Data'!$B37)&gt;0,"PY &gt;17 &lt;25",""))</f>
        <v/>
      </c>
      <c r="AD37" s="40">
        <f>IF('Client Level Data'!$S37="Yes",1,0)+IF('Client Level Data'!$T37="Yes",1,0)+IF('Client Level Data'!$U37="Yes",1,0)</f>
        <v>0</v>
      </c>
      <c r="AE37" s="38" t="str">
        <f>IF(SUMIFS($Y:$Y,$O:$O,"Yes",$B:$B,'Client Level Data'!$B37)&gt;0,"Vet Flag","")</f>
        <v/>
      </c>
    </row>
    <row r="38" spans="1:31" s="44" customFormat="1" ht="15.75" customHeight="1">
      <c r="A38" s="37"/>
      <c r="B38" s="42"/>
      <c r="C38" s="42"/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38"/>
      <c r="X38" s="38"/>
      <c r="Y38" s="38">
        <f t="shared" si="0"/>
        <v>0</v>
      </c>
      <c r="Z38" s="40">
        <f>IFERROR((COUNTIF($A:$A,'Client Level Data'!$A38))/COUNTIF($B:$B,$B38),0)</f>
        <v>0</v>
      </c>
      <c r="AA38" s="40" t="str">
        <f>IF(SUMIFS($Y:$Y,$N:$N,"Yes",$B:$B,'Client Level Data'!$B38)&gt;0,"Chronic Flag","")</f>
        <v/>
      </c>
      <c r="AB38" s="40" t="str">
        <f>IF(SUMIFS($Y:$Y,$P:$P,"Yes",$B:$B,'Client Level Data'!$B38)&gt;0,"PY Flag","")</f>
        <v/>
      </c>
      <c r="AC38" s="40" t="str">
        <f>IF(SUMIFS($Y:$Y,$D:$D,"&lt;18",$P:$P,"Yes",$B:$B,'Client Level Data'!$B38)&gt;0,"PY &lt;18",IF(SUMIFS($Y:$Y,$D:$D,"&gt;17",$D:$D,"&lt;25",$P:$P,"Yes",$B:$B,'Client Level Data'!$B38)&gt;0,"PY &gt;17 &lt;25",""))</f>
        <v/>
      </c>
      <c r="AD38" s="40">
        <f>IF('Client Level Data'!$S38="Yes",1,0)+IF('Client Level Data'!$T38="Yes",1,0)+IF('Client Level Data'!$U38="Yes",1,0)</f>
        <v>0</v>
      </c>
      <c r="AE38" s="38" t="str">
        <f>IF(SUMIFS($Y:$Y,$O:$O,"Yes",$B:$B,'Client Level Data'!$B38)&gt;0,"Vet Flag","")</f>
        <v/>
      </c>
    </row>
    <row r="39" spans="1:31" s="44" customFormat="1" ht="15.75" customHeight="1">
      <c r="A39" s="37"/>
      <c r="B39" s="42"/>
      <c r="C39" s="42"/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38"/>
      <c r="X39" s="38"/>
      <c r="Y39" s="38">
        <f t="shared" si="0"/>
        <v>0</v>
      </c>
      <c r="Z39" s="40">
        <f>IFERROR((COUNTIF($A:$A,'Client Level Data'!$A39))/COUNTIF($B:$B,$B39),0)</f>
        <v>0</v>
      </c>
      <c r="AA39" s="40" t="str">
        <f>IF(SUMIFS($Y:$Y,$N:$N,"Yes",$B:$B,'Client Level Data'!$B39)&gt;0,"Chronic Flag","")</f>
        <v/>
      </c>
      <c r="AB39" s="40" t="str">
        <f>IF(SUMIFS($Y:$Y,$P:$P,"Yes",$B:$B,'Client Level Data'!$B39)&gt;0,"PY Flag","")</f>
        <v/>
      </c>
      <c r="AC39" s="40" t="str">
        <f>IF(SUMIFS($Y:$Y,$D:$D,"&lt;18",$P:$P,"Yes",$B:$B,'Client Level Data'!$B39)&gt;0,"PY &lt;18",IF(SUMIFS($Y:$Y,$D:$D,"&gt;17",$D:$D,"&lt;25",$P:$P,"Yes",$B:$B,'Client Level Data'!$B39)&gt;0,"PY &gt;17 &lt;25",""))</f>
        <v/>
      </c>
      <c r="AD39" s="40">
        <f>IF('Client Level Data'!$S39="Yes",1,0)+IF('Client Level Data'!$T39="Yes",1,0)+IF('Client Level Data'!$U39="Yes",1,0)</f>
        <v>0</v>
      </c>
      <c r="AE39" s="38" t="str">
        <f>IF(SUMIFS($Y:$Y,$O:$O,"Yes",$B:$B,'Client Level Data'!$B39)&gt;0,"Vet Flag","")</f>
        <v/>
      </c>
    </row>
    <row r="40" spans="1:31" s="44" customFormat="1" ht="15.75" customHeight="1">
      <c r="A40" s="37"/>
      <c r="B40" s="42"/>
      <c r="C40" s="42"/>
      <c r="D40" s="43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38"/>
      <c r="X40" s="38"/>
      <c r="Y40" s="38">
        <f t="shared" si="0"/>
        <v>0</v>
      </c>
      <c r="Z40" s="40">
        <f>IFERROR((COUNTIF($A:$A,'Client Level Data'!$A40))/COUNTIF($B:$B,$B40),0)</f>
        <v>0</v>
      </c>
      <c r="AA40" s="40" t="str">
        <f>IF(SUMIFS($Y:$Y,$N:$N,"Yes",$B:$B,'Client Level Data'!$B40)&gt;0,"Chronic Flag","")</f>
        <v/>
      </c>
      <c r="AB40" s="40" t="str">
        <f>IF(SUMIFS($Y:$Y,$P:$P,"Yes",$B:$B,'Client Level Data'!$B40)&gt;0,"PY Flag","")</f>
        <v/>
      </c>
      <c r="AC40" s="40" t="str">
        <f>IF(SUMIFS($Y:$Y,$D:$D,"&lt;18",$P:$P,"Yes",$B:$B,'Client Level Data'!$B40)&gt;0,"PY &lt;18",IF(SUMIFS($Y:$Y,$D:$D,"&gt;17",$D:$D,"&lt;25",$P:$P,"Yes",$B:$B,'Client Level Data'!$B40)&gt;0,"PY &gt;17 &lt;25",""))</f>
        <v/>
      </c>
      <c r="AD40" s="40">
        <f>IF('Client Level Data'!$S40="Yes",1,0)+IF('Client Level Data'!$T40="Yes",1,0)+IF('Client Level Data'!$U40="Yes",1,0)</f>
        <v>0</v>
      </c>
      <c r="AE40" s="38" t="str">
        <f>IF(SUMIFS($Y:$Y,$O:$O,"Yes",$B:$B,'Client Level Data'!$B40)&gt;0,"Vet Flag","")</f>
        <v/>
      </c>
    </row>
    <row r="41" spans="1:31" s="44" customFormat="1" ht="15.75" customHeight="1">
      <c r="A41" s="37"/>
      <c r="B41" s="42"/>
      <c r="C41" s="42"/>
      <c r="D41" s="43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38"/>
      <c r="X41" s="38"/>
      <c r="Y41" s="38">
        <f t="shared" si="0"/>
        <v>0</v>
      </c>
      <c r="Z41" s="40">
        <f>IFERROR((COUNTIF($A:$A,'Client Level Data'!$A41))/COUNTIF($B:$B,$B41),0)</f>
        <v>0</v>
      </c>
      <c r="AA41" s="40" t="str">
        <f>IF(SUMIFS($Y:$Y,$N:$N,"Yes",$B:$B,'Client Level Data'!$B41)&gt;0,"Chronic Flag","")</f>
        <v/>
      </c>
      <c r="AB41" s="40" t="str">
        <f>IF(SUMIFS($Y:$Y,$P:$P,"Yes",$B:$B,'Client Level Data'!$B41)&gt;0,"PY Flag","")</f>
        <v/>
      </c>
      <c r="AC41" s="40" t="str">
        <f>IF(SUMIFS($Y:$Y,$D:$D,"&lt;18",$P:$P,"Yes",$B:$B,'Client Level Data'!$B41)&gt;0,"PY &lt;18",IF(SUMIFS($Y:$Y,$D:$D,"&gt;17",$D:$D,"&lt;25",$P:$P,"Yes",$B:$B,'Client Level Data'!$B41)&gt;0,"PY &gt;17 &lt;25",""))</f>
        <v/>
      </c>
      <c r="AD41" s="40">
        <f>IF('Client Level Data'!$S41="Yes",1,0)+IF('Client Level Data'!$T41="Yes",1,0)+IF('Client Level Data'!$U41="Yes",1,0)</f>
        <v>0</v>
      </c>
      <c r="AE41" s="38" t="str">
        <f>IF(SUMIFS($Y:$Y,$O:$O,"Yes",$B:$B,'Client Level Data'!$B41)&gt;0,"Vet Flag","")</f>
        <v/>
      </c>
    </row>
    <row r="42" spans="1:31" s="44" customFormat="1" ht="15.75" customHeight="1">
      <c r="A42" s="37"/>
      <c r="B42" s="42"/>
      <c r="C42" s="42"/>
      <c r="D42" s="43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38"/>
      <c r="X42" s="38"/>
      <c r="Y42" s="38">
        <f t="shared" si="0"/>
        <v>0</v>
      </c>
      <c r="Z42" s="40">
        <f>IFERROR((COUNTIF($A:$A,'Client Level Data'!$A42))/COUNTIF($B:$B,$B42),0)</f>
        <v>0</v>
      </c>
      <c r="AA42" s="40" t="str">
        <f>IF(SUMIFS($Y:$Y,$N:$N,"Yes",$B:$B,'Client Level Data'!$B42)&gt;0,"Chronic Flag","")</f>
        <v/>
      </c>
      <c r="AB42" s="40" t="str">
        <f>IF(SUMIFS($Y:$Y,$P:$P,"Yes",$B:$B,'Client Level Data'!$B42)&gt;0,"PY Flag","")</f>
        <v/>
      </c>
      <c r="AC42" s="40" t="str">
        <f>IF(SUMIFS($Y:$Y,$D:$D,"&lt;18",$P:$P,"Yes",$B:$B,'Client Level Data'!$B42)&gt;0,"PY &lt;18",IF(SUMIFS($Y:$Y,$D:$D,"&gt;17",$D:$D,"&lt;25",$P:$P,"Yes",$B:$B,'Client Level Data'!$B42)&gt;0,"PY &gt;17 &lt;25",""))</f>
        <v/>
      </c>
      <c r="AD42" s="40">
        <f>IF('Client Level Data'!$S42="Yes",1,0)+IF('Client Level Data'!$T42="Yes",1,0)+IF('Client Level Data'!$U42="Yes",1,0)</f>
        <v>0</v>
      </c>
      <c r="AE42" s="38" t="str">
        <f>IF(SUMIFS($Y:$Y,$O:$O,"Yes",$B:$B,'Client Level Data'!$B42)&gt;0,"Vet Flag","")</f>
        <v/>
      </c>
    </row>
    <row r="43" spans="1:31" s="44" customFormat="1" ht="15.75" customHeight="1">
      <c r="A43" s="37"/>
      <c r="B43" s="42"/>
      <c r="C43" s="42"/>
      <c r="D43" s="43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38"/>
      <c r="X43" s="38"/>
      <c r="Y43" s="38">
        <f t="shared" si="0"/>
        <v>0</v>
      </c>
      <c r="Z43" s="40">
        <f>IFERROR((COUNTIF($A:$A,'Client Level Data'!$A43))/COUNTIF($B:$B,$B43),0)</f>
        <v>0</v>
      </c>
      <c r="AA43" s="40" t="str">
        <f>IF(SUMIFS($Y:$Y,$N:$N,"Yes",$B:$B,'Client Level Data'!$B43)&gt;0,"Chronic Flag","")</f>
        <v/>
      </c>
      <c r="AB43" s="40" t="str">
        <f>IF(SUMIFS($Y:$Y,$P:$P,"Yes",$B:$B,'Client Level Data'!$B43)&gt;0,"PY Flag","")</f>
        <v/>
      </c>
      <c r="AC43" s="40" t="str">
        <f>IF(SUMIFS($Y:$Y,$D:$D,"&lt;18",$P:$P,"Yes",$B:$B,'Client Level Data'!$B43)&gt;0,"PY &lt;18",IF(SUMIFS($Y:$Y,$D:$D,"&gt;17",$D:$D,"&lt;25",$P:$P,"Yes",$B:$B,'Client Level Data'!$B43)&gt;0,"PY &gt;17 &lt;25",""))</f>
        <v/>
      </c>
      <c r="AD43" s="40">
        <f>IF('Client Level Data'!$S43="Yes",1,0)+IF('Client Level Data'!$T43="Yes",1,0)+IF('Client Level Data'!$U43="Yes",1,0)</f>
        <v>0</v>
      </c>
      <c r="AE43" s="38" t="str">
        <f>IF(SUMIFS($Y:$Y,$O:$O,"Yes",$B:$B,'Client Level Data'!$B43)&gt;0,"Vet Flag","")</f>
        <v/>
      </c>
    </row>
    <row r="44" spans="1:31" s="44" customFormat="1" ht="15.75" customHeight="1">
      <c r="A44" s="37"/>
      <c r="B44" s="42"/>
      <c r="C44" s="42"/>
      <c r="D44" s="43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38"/>
      <c r="X44" s="38"/>
      <c r="Y44" s="38">
        <f t="shared" si="0"/>
        <v>0</v>
      </c>
      <c r="Z44" s="40">
        <f>IFERROR((COUNTIF($A:$A,'Client Level Data'!$A44))/COUNTIF($B:$B,$B44),0)</f>
        <v>0</v>
      </c>
      <c r="AA44" s="40" t="str">
        <f>IF(SUMIFS($Y:$Y,$N:$N,"Yes",$B:$B,'Client Level Data'!$B44)&gt;0,"Chronic Flag","")</f>
        <v/>
      </c>
      <c r="AB44" s="40" t="str">
        <f>IF(SUMIFS($Y:$Y,$P:$P,"Yes",$B:$B,'Client Level Data'!$B44)&gt;0,"PY Flag","")</f>
        <v/>
      </c>
      <c r="AC44" s="40" t="str">
        <f>IF(SUMIFS($Y:$Y,$D:$D,"&lt;18",$P:$P,"Yes",$B:$B,'Client Level Data'!$B44)&gt;0,"PY &lt;18",IF(SUMIFS($Y:$Y,$D:$D,"&gt;17",$D:$D,"&lt;25",$P:$P,"Yes",$B:$B,'Client Level Data'!$B44)&gt;0,"PY &gt;17 &lt;25",""))</f>
        <v/>
      </c>
      <c r="AD44" s="40">
        <f>IF('Client Level Data'!$S44="Yes",1,0)+IF('Client Level Data'!$T44="Yes",1,0)+IF('Client Level Data'!$U44="Yes",1,0)</f>
        <v>0</v>
      </c>
      <c r="AE44" s="38" t="str">
        <f>IF(SUMIFS($Y:$Y,$O:$O,"Yes",$B:$B,'Client Level Data'!$B44)&gt;0,"Vet Flag","")</f>
        <v/>
      </c>
    </row>
    <row r="45" spans="1:31" s="44" customFormat="1" ht="15.75" customHeight="1">
      <c r="A45" s="37"/>
      <c r="B45" s="42"/>
      <c r="C45" s="42"/>
      <c r="D45" s="43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38"/>
      <c r="X45" s="38"/>
      <c r="Y45" s="38">
        <f t="shared" si="0"/>
        <v>0</v>
      </c>
      <c r="Z45" s="40">
        <f>IFERROR((COUNTIF($A:$A,'Client Level Data'!$A45))/COUNTIF($B:$B,$B45),0)</f>
        <v>0</v>
      </c>
      <c r="AA45" s="40" t="str">
        <f>IF(SUMIFS($Y:$Y,$N:$N,"Yes",$B:$B,'Client Level Data'!$B45)&gt;0,"Chronic Flag","")</f>
        <v/>
      </c>
      <c r="AB45" s="40" t="str">
        <f>IF(SUMIFS($Y:$Y,$P:$P,"Yes",$B:$B,'Client Level Data'!$B45)&gt;0,"PY Flag","")</f>
        <v/>
      </c>
      <c r="AC45" s="40" t="str">
        <f>IF(SUMIFS($Y:$Y,$D:$D,"&lt;18",$P:$P,"Yes",$B:$B,'Client Level Data'!$B45)&gt;0,"PY &lt;18",IF(SUMIFS($Y:$Y,$D:$D,"&gt;17",$D:$D,"&lt;25",$P:$P,"Yes",$B:$B,'Client Level Data'!$B45)&gt;0,"PY &gt;17 &lt;25",""))</f>
        <v/>
      </c>
      <c r="AD45" s="40">
        <f>IF('Client Level Data'!$S45="Yes",1,0)+IF('Client Level Data'!$T45="Yes",1,0)+IF('Client Level Data'!$U45="Yes",1,0)</f>
        <v>0</v>
      </c>
      <c r="AE45" s="38" t="str">
        <f>IF(SUMIFS($Y:$Y,$O:$O,"Yes",$B:$B,'Client Level Data'!$B45)&gt;0,"Vet Flag","")</f>
        <v/>
      </c>
    </row>
    <row r="46" spans="1:31" s="44" customFormat="1" ht="15.75" customHeight="1">
      <c r="A46" s="37"/>
      <c r="B46" s="42"/>
      <c r="C46" s="42"/>
      <c r="D46" s="43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38"/>
      <c r="X46" s="38"/>
      <c r="Y46" s="38">
        <f t="shared" si="0"/>
        <v>0</v>
      </c>
      <c r="Z46" s="40">
        <f>IFERROR((COUNTIF($A:$A,'Client Level Data'!$A46))/COUNTIF($B:$B,$B46),0)</f>
        <v>0</v>
      </c>
      <c r="AA46" s="40" t="str">
        <f>IF(SUMIFS($Y:$Y,$N:$N,"Yes",$B:$B,'Client Level Data'!$B46)&gt;0,"Chronic Flag","")</f>
        <v/>
      </c>
      <c r="AB46" s="40" t="str">
        <f>IF(SUMIFS($Y:$Y,$P:$P,"Yes",$B:$B,'Client Level Data'!$B46)&gt;0,"PY Flag","")</f>
        <v/>
      </c>
      <c r="AC46" s="40" t="str">
        <f>IF(SUMIFS($Y:$Y,$D:$D,"&lt;18",$P:$P,"Yes",$B:$B,'Client Level Data'!$B46)&gt;0,"PY &lt;18",IF(SUMIFS($Y:$Y,$D:$D,"&gt;17",$D:$D,"&lt;25",$P:$P,"Yes",$B:$B,'Client Level Data'!$B46)&gt;0,"PY &gt;17 &lt;25",""))</f>
        <v/>
      </c>
      <c r="AD46" s="40">
        <f>IF('Client Level Data'!$S46="Yes",1,0)+IF('Client Level Data'!$T46="Yes",1,0)+IF('Client Level Data'!$U46="Yes",1,0)</f>
        <v>0</v>
      </c>
      <c r="AE46" s="38" t="str">
        <f>IF(SUMIFS($Y:$Y,$O:$O,"Yes",$B:$B,'Client Level Data'!$B46)&gt;0,"Vet Flag","")</f>
        <v/>
      </c>
    </row>
    <row r="47" spans="1:31" s="44" customFormat="1" ht="15.75" customHeight="1">
      <c r="A47" s="37"/>
      <c r="B47" s="42"/>
      <c r="C47" s="42"/>
      <c r="D47" s="43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38"/>
      <c r="X47" s="38"/>
      <c r="Y47" s="38">
        <f t="shared" si="0"/>
        <v>0</v>
      </c>
      <c r="Z47" s="40">
        <f>IFERROR((COUNTIF($A:$A,'Client Level Data'!$A47))/COUNTIF($B:$B,$B47),0)</f>
        <v>0</v>
      </c>
      <c r="AA47" s="40" t="str">
        <f>IF(SUMIFS($Y:$Y,$N:$N,"Yes",$B:$B,'Client Level Data'!$B47)&gt;0,"Chronic Flag","")</f>
        <v/>
      </c>
      <c r="AB47" s="40" t="str">
        <f>IF(SUMIFS($Y:$Y,$P:$P,"Yes",$B:$B,'Client Level Data'!$B47)&gt;0,"PY Flag","")</f>
        <v/>
      </c>
      <c r="AC47" s="40" t="str">
        <f>IF(SUMIFS($Y:$Y,$D:$D,"&lt;18",$P:$P,"Yes",$B:$B,'Client Level Data'!$B47)&gt;0,"PY &lt;18",IF(SUMIFS($Y:$Y,$D:$D,"&gt;17",$D:$D,"&lt;25",$P:$P,"Yes",$B:$B,'Client Level Data'!$B47)&gt;0,"PY &gt;17 &lt;25",""))</f>
        <v/>
      </c>
      <c r="AD47" s="40">
        <f>IF('Client Level Data'!$S47="Yes",1,0)+IF('Client Level Data'!$T47="Yes",1,0)+IF('Client Level Data'!$U47="Yes",1,0)</f>
        <v>0</v>
      </c>
      <c r="AE47" s="38" t="str">
        <f>IF(SUMIFS($Y:$Y,$O:$O,"Yes",$B:$B,'Client Level Data'!$B47)&gt;0,"Vet Flag","")</f>
        <v/>
      </c>
    </row>
    <row r="48" spans="1:31" s="44" customFormat="1" ht="15.75" customHeight="1">
      <c r="A48" s="37"/>
      <c r="B48" s="42"/>
      <c r="C48" s="42"/>
      <c r="D48" s="43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38"/>
      <c r="X48" s="38"/>
      <c r="Y48" s="38">
        <f t="shared" si="0"/>
        <v>0</v>
      </c>
      <c r="Z48" s="40">
        <f>IFERROR((COUNTIF($A:$A,'Client Level Data'!$A48))/COUNTIF($B:$B,$B48),0)</f>
        <v>0</v>
      </c>
      <c r="AA48" s="40" t="str">
        <f>IF(SUMIFS($Y:$Y,$N:$N,"Yes",$B:$B,'Client Level Data'!$B48)&gt;0,"Chronic Flag","")</f>
        <v/>
      </c>
      <c r="AB48" s="40" t="str">
        <f>IF(SUMIFS($Y:$Y,$P:$P,"Yes",$B:$B,'Client Level Data'!$B48)&gt;0,"PY Flag","")</f>
        <v/>
      </c>
      <c r="AC48" s="40" t="str">
        <f>IF(SUMIFS($Y:$Y,$D:$D,"&lt;18",$P:$P,"Yes",$B:$B,'Client Level Data'!$B48)&gt;0,"PY &lt;18",IF(SUMIFS($Y:$Y,$D:$D,"&gt;17",$D:$D,"&lt;25",$P:$P,"Yes",$B:$B,'Client Level Data'!$B48)&gt;0,"PY &gt;17 &lt;25",""))</f>
        <v/>
      </c>
      <c r="AD48" s="40">
        <f>IF('Client Level Data'!$S48="Yes",1,0)+IF('Client Level Data'!$T48="Yes",1,0)+IF('Client Level Data'!$U48="Yes",1,0)</f>
        <v>0</v>
      </c>
      <c r="AE48" s="38" t="str">
        <f>IF(SUMIFS($Y:$Y,$O:$O,"Yes",$B:$B,'Client Level Data'!$B48)&gt;0,"Vet Flag","")</f>
        <v/>
      </c>
    </row>
    <row r="49" spans="1:31" s="44" customFormat="1" ht="15.75" customHeight="1">
      <c r="A49" s="37"/>
      <c r="B49" s="42"/>
      <c r="C49" s="42"/>
      <c r="D49" s="43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38"/>
      <c r="X49" s="38"/>
      <c r="Y49" s="38">
        <f t="shared" si="0"/>
        <v>0</v>
      </c>
      <c r="Z49" s="40">
        <f>IFERROR((COUNTIF($A:$A,'Client Level Data'!$A49))/COUNTIF($B:$B,$B49),0)</f>
        <v>0</v>
      </c>
      <c r="AA49" s="40" t="str">
        <f>IF(SUMIFS($Y:$Y,$N:$N,"Yes",$B:$B,'Client Level Data'!$B49)&gt;0,"Chronic Flag","")</f>
        <v/>
      </c>
      <c r="AB49" s="40" t="str">
        <f>IF(SUMIFS($Y:$Y,$P:$P,"Yes",$B:$B,'Client Level Data'!$B49)&gt;0,"PY Flag","")</f>
        <v/>
      </c>
      <c r="AC49" s="40" t="str">
        <f>IF(SUMIFS($Y:$Y,$D:$D,"&lt;18",$P:$P,"Yes",$B:$B,'Client Level Data'!$B49)&gt;0,"PY &lt;18",IF(SUMIFS($Y:$Y,$D:$D,"&gt;17",$D:$D,"&lt;25",$P:$P,"Yes",$B:$B,'Client Level Data'!$B49)&gt;0,"PY &gt;17 &lt;25",""))</f>
        <v/>
      </c>
      <c r="AD49" s="40">
        <f>IF('Client Level Data'!$S49="Yes",1,0)+IF('Client Level Data'!$T49="Yes",1,0)+IF('Client Level Data'!$U49="Yes",1,0)</f>
        <v>0</v>
      </c>
      <c r="AE49" s="38" t="str">
        <f>IF(SUMIFS($Y:$Y,$O:$O,"Yes",$B:$B,'Client Level Data'!$B49)&gt;0,"Vet Flag","")</f>
        <v/>
      </c>
    </row>
    <row r="50" spans="1:31" s="44" customFormat="1" ht="15.75" customHeight="1">
      <c r="A50" s="37"/>
      <c r="B50" s="42"/>
      <c r="C50" s="42"/>
      <c r="D50" s="43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38"/>
      <c r="X50" s="38"/>
      <c r="Y50" s="38">
        <f t="shared" si="0"/>
        <v>0</v>
      </c>
      <c r="Z50" s="40">
        <f>IFERROR((COUNTIF($A:$A,'Client Level Data'!$A50))/COUNTIF($B:$B,$B50),0)</f>
        <v>0</v>
      </c>
      <c r="AA50" s="40" t="str">
        <f>IF(SUMIFS($Y:$Y,$N:$N,"Yes",$B:$B,'Client Level Data'!$B50)&gt;0,"Chronic Flag","")</f>
        <v/>
      </c>
      <c r="AB50" s="40" t="str">
        <f>IF(SUMIFS($Y:$Y,$P:$P,"Yes",$B:$B,'Client Level Data'!$B50)&gt;0,"PY Flag","")</f>
        <v/>
      </c>
      <c r="AC50" s="40" t="str">
        <f>IF(SUMIFS($Y:$Y,$D:$D,"&lt;18",$P:$P,"Yes",$B:$B,'Client Level Data'!$B50)&gt;0,"PY &lt;18",IF(SUMIFS($Y:$Y,$D:$D,"&gt;17",$D:$D,"&lt;25",$P:$P,"Yes",$B:$B,'Client Level Data'!$B50)&gt;0,"PY &gt;17 &lt;25",""))</f>
        <v/>
      </c>
      <c r="AD50" s="40">
        <f>IF('Client Level Data'!$S50="Yes",1,0)+IF('Client Level Data'!$T50="Yes",1,0)+IF('Client Level Data'!$U50="Yes",1,0)</f>
        <v>0</v>
      </c>
      <c r="AE50" s="38" t="str">
        <f>IF(SUMIFS($Y:$Y,$O:$O,"Yes",$B:$B,'Client Level Data'!$B50)&gt;0,"Vet Flag","")</f>
        <v/>
      </c>
    </row>
    <row r="51" spans="1:31" s="44" customFormat="1" ht="15.75" customHeight="1">
      <c r="A51" s="37"/>
      <c r="B51" s="42"/>
      <c r="C51" s="42"/>
      <c r="D51" s="43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38"/>
      <c r="X51" s="38"/>
      <c r="Y51" s="38">
        <f t="shared" si="0"/>
        <v>0</v>
      </c>
      <c r="Z51" s="40">
        <f>IFERROR((COUNTIF($A:$A,'Client Level Data'!$A51))/COUNTIF($B:$B,$B51),0)</f>
        <v>0</v>
      </c>
      <c r="AA51" s="40" t="str">
        <f>IF(SUMIFS($Y:$Y,$N:$N,"Yes",$B:$B,'Client Level Data'!$B51)&gt;0,"Chronic Flag","")</f>
        <v/>
      </c>
      <c r="AB51" s="40" t="str">
        <f>IF(SUMIFS($Y:$Y,$P:$P,"Yes",$B:$B,'Client Level Data'!$B51)&gt;0,"PY Flag","")</f>
        <v/>
      </c>
      <c r="AC51" s="40" t="str">
        <f>IF(SUMIFS($Y:$Y,$D:$D,"&lt;18",$P:$P,"Yes",$B:$B,'Client Level Data'!$B51)&gt;0,"PY &lt;18",IF(SUMIFS($Y:$Y,$D:$D,"&gt;17",$D:$D,"&lt;25",$P:$P,"Yes",$B:$B,'Client Level Data'!$B51)&gt;0,"PY &gt;17 &lt;25",""))</f>
        <v/>
      </c>
      <c r="AD51" s="40">
        <f>IF('Client Level Data'!$S51="Yes",1,0)+IF('Client Level Data'!$T51="Yes",1,0)+IF('Client Level Data'!$U51="Yes",1,0)</f>
        <v>0</v>
      </c>
      <c r="AE51" s="38" t="str">
        <f>IF(SUMIFS($Y:$Y,$O:$O,"Yes",$B:$B,'Client Level Data'!$B51)&gt;0,"Vet Flag","")</f>
        <v/>
      </c>
    </row>
    <row r="52" spans="1:31" s="44" customFormat="1" ht="15.75" customHeight="1">
      <c r="A52" s="37"/>
      <c r="B52" s="42"/>
      <c r="C52" s="42"/>
      <c r="D52" s="43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38"/>
      <c r="X52" s="38"/>
      <c r="Y52" s="38">
        <f t="shared" si="0"/>
        <v>0</v>
      </c>
      <c r="Z52" s="40">
        <f>IFERROR((COUNTIF($A:$A,'Client Level Data'!$A52))/COUNTIF($B:$B,$B52),0)</f>
        <v>0</v>
      </c>
      <c r="AA52" s="40" t="str">
        <f>IF(SUMIFS($Y:$Y,$N:$N,"Yes",$B:$B,'Client Level Data'!$B52)&gt;0,"Chronic Flag","")</f>
        <v/>
      </c>
      <c r="AB52" s="40" t="str">
        <f>IF(SUMIFS($Y:$Y,$P:$P,"Yes",$B:$B,'Client Level Data'!$B52)&gt;0,"PY Flag","")</f>
        <v/>
      </c>
      <c r="AC52" s="40" t="str">
        <f>IF(SUMIFS($Y:$Y,$D:$D,"&lt;18",$P:$P,"Yes",$B:$B,'Client Level Data'!$B52)&gt;0,"PY &lt;18",IF(SUMIFS($Y:$Y,$D:$D,"&gt;17",$D:$D,"&lt;25",$P:$P,"Yes",$B:$B,'Client Level Data'!$B52)&gt;0,"PY &gt;17 &lt;25",""))</f>
        <v/>
      </c>
      <c r="AD52" s="40">
        <f>IF('Client Level Data'!$S52="Yes",1,0)+IF('Client Level Data'!$T52="Yes",1,0)+IF('Client Level Data'!$U52="Yes",1,0)</f>
        <v>0</v>
      </c>
      <c r="AE52" s="38" t="str">
        <f>IF(SUMIFS($Y:$Y,$O:$O,"Yes",$B:$B,'Client Level Data'!$B52)&gt;0,"Vet Flag","")</f>
        <v/>
      </c>
    </row>
    <row r="53" spans="1:31" s="44" customFormat="1" ht="15.75" customHeight="1">
      <c r="A53" s="37"/>
      <c r="B53" s="42"/>
      <c r="C53" s="42"/>
      <c r="D53" s="43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38"/>
      <c r="X53" s="38"/>
      <c r="Y53" s="38">
        <f t="shared" si="0"/>
        <v>0</v>
      </c>
      <c r="Z53" s="40">
        <f>IFERROR((COUNTIF($A:$A,'Client Level Data'!$A53))/COUNTIF($B:$B,$B53),0)</f>
        <v>0</v>
      </c>
      <c r="AA53" s="40" t="str">
        <f>IF(SUMIFS($Y:$Y,$N:$N,"Yes",$B:$B,'Client Level Data'!$B53)&gt;0,"Chronic Flag","")</f>
        <v/>
      </c>
      <c r="AB53" s="40" t="str">
        <f>IF(SUMIFS($Y:$Y,$P:$P,"Yes",$B:$B,'Client Level Data'!$B53)&gt;0,"PY Flag","")</f>
        <v/>
      </c>
      <c r="AC53" s="40" t="str">
        <f>IF(SUMIFS($Y:$Y,$D:$D,"&lt;18",$P:$P,"Yes",$B:$B,'Client Level Data'!$B53)&gt;0,"PY &lt;18",IF(SUMIFS($Y:$Y,$D:$D,"&gt;17",$D:$D,"&lt;25",$P:$P,"Yes",$B:$B,'Client Level Data'!$B53)&gt;0,"PY &gt;17 &lt;25",""))</f>
        <v/>
      </c>
      <c r="AD53" s="40">
        <f>IF('Client Level Data'!$S53="Yes",1,0)+IF('Client Level Data'!$T53="Yes",1,0)+IF('Client Level Data'!$U53="Yes",1,0)</f>
        <v>0</v>
      </c>
      <c r="AE53" s="38" t="str">
        <f>IF(SUMIFS($Y:$Y,$O:$O,"Yes",$B:$B,'Client Level Data'!$B53)&gt;0,"Vet Flag","")</f>
        <v/>
      </c>
    </row>
    <row r="54" spans="1:31" s="44" customFormat="1" ht="15.75" customHeight="1">
      <c r="A54" s="37"/>
      <c r="B54" s="42"/>
      <c r="C54" s="42"/>
      <c r="D54" s="43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38"/>
      <c r="X54" s="38"/>
      <c r="Y54" s="38">
        <f t="shared" si="0"/>
        <v>0</v>
      </c>
      <c r="Z54" s="40">
        <f>IFERROR((COUNTIF($A:$A,'Client Level Data'!$A54))/COUNTIF($B:$B,$B54),0)</f>
        <v>0</v>
      </c>
      <c r="AA54" s="40" t="str">
        <f>IF(SUMIFS($Y:$Y,$N:$N,"Yes",$B:$B,'Client Level Data'!$B54)&gt;0,"Chronic Flag","")</f>
        <v/>
      </c>
      <c r="AB54" s="40" t="str">
        <f>IF(SUMIFS($Y:$Y,$P:$P,"Yes",$B:$B,'Client Level Data'!$B54)&gt;0,"PY Flag","")</f>
        <v/>
      </c>
      <c r="AC54" s="40" t="str">
        <f>IF(SUMIFS($Y:$Y,$D:$D,"&lt;18",$P:$P,"Yes",$B:$B,'Client Level Data'!$B54)&gt;0,"PY &lt;18",IF(SUMIFS($Y:$Y,$D:$D,"&gt;17",$D:$D,"&lt;25",$P:$P,"Yes",$B:$B,'Client Level Data'!$B54)&gt;0,"PY &gt;17 &lt;25",""))</f>
        <v/>
      </c>
      <c r="AD54" s="40">
        <f>IF('Client Level Data'!$S54="Yes",1,0)+IF('Client Level Data'!$T54="Yes",1,0)+IF('Client Level Data'!$U54="Yes",1,0)</f>
        <v>0</v>
      </c>
      <c r="AE54" s="38" t="str">
        <f>IF(SUMIFS($Y:$Y,$O:$O,"Yes",$B:$B,'Client Level Data'!$B54)&gt;0,"Vet Flag","")</f>
        <v/>
      </c>
    </row>
    <row r="55" spans="1:31" s="44" customFormat="1" ht="15.75" customHeight="1">
      <c r="A55" s="37"/>
      <c r="B55" s="42"/>
      <c r="C55" s="42"/>
      <c r="D55" s="43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38"/>
      <c r="X55" s="38"/>
      <c r="Y55" s="38">
        <f t="shared" si="0"/>
        <v>0</v>
      </c>
      <c r="Z55" s="40">
        <f>IFERROR((COUNTIF($A:$A,'Client Level Data'!$A55))/COUNTIF($B:$B,$B55),0)</f>
        <v>0</v>
      </c>
      <c r="AA55" s="40" t="str">
        <f>IF(SUMIFS($Y:$Y,$N:$N,"Yes",$B:$B,'Client Level Data'!$B55)&gt;0,"Chronic Flag","")</f>
        <v/>
      </c>
      <c r="AB55" s="40" t="str">
        <f>IF(SUMIFS($Y:$Y,$P:$P,"Yes",$B:$B,'Client Level Data'!$B55)&gt;0,"PY Flag","")</f>
        <v/>
      </c>
      <c r="AC55" s="40" t="str">
        <f>IF(SUMIFS($Y:$Y,$D:$D,"&lt;18",$P:$P,"Yes",$B:$B,'Client Level Data'!$B55)&gt;0,"PY &lt;18",IF(SUMIFS($Y:$Y,$D:$D,"&gt;17",$D:$D,"&lt;25",$P:$P,"Yes",$B:$B,'Client Level Data'!$B55)&gt;0,"PY &gt;17 &lt;25",""))</f>
        <v/>
      </c>
      <c r="AD55" s="40">
        <f>IF('Client Level Data'!$S55="Yes",1,0)+IF('Client Level Data'!$T55="Yes",1,0)+IF('Client Level Data'!$U55="Yes",1,0)</f>
        <v>0</v>
      </c>
      <c r="AE55" s="38" t="str">
        <f>IF(SUMIFS($Y:$Y,$O:$O,"Yes",$B:$B,'Client Level Data'!$B55)&gt;0,"Vet Flag","")</f>
        <v/>
      </c>
    </row>
    <row r="56" spans="1:31" s="44" customFormat="1" ht="15.75" customHeight="1">
      <c r="A56" s="37"/>
      <c r="B56" s="42"/>
      <c r="C56" s="42"/>
      <c r="D56" s="43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38"/>
      <c r="X56" s="38"/>
      <c r="Y56" s="38">
        <f t="shared" si="0"/>
        <v>0</v>
      </c>
      <c r="Z56" s="40">
        <f>IFERROR((COUNTIF($A:$A,'Client Level Data'!$A56))/COUNTIF($B:$B,$B56),0)</f>
        <v>0</v>
      </c>
      <c r="AA56" s="40" t="str">
        <f>IF(SUMIFS($Y:$Y,$N:$N,"Yes",$B:$B,'Client Level Data'!$B56)&gt;0,"Chronic Flag","")</f>
        <v/>
      </c>
      <c r="AB56" s="40" t="str">
        <f>IF(SUMIFS($Y:$Y,$P:$P,"Yes",$B:$B,'Client Level Data'!$B56)&gt;0,"PY Flag","")</f>
        <v/>
      </c>
      <c r="AC56" s="40" t="str">
        <f>IF(SUMIFS($Y:$Y,$D:$D,"&lt;18",$P:$P,"Yes",$B:$B,'Client Level Data'!$B56)&gt;0,"PY &lt;18",IF(SUMIFS($Y:$Y,$D:$D,"&gt;17",$D:$D,"&lt;25",$P:$P,"Yes",$B:$B,'Client Level Data'!$B56)&gt;0,"PY &gt;17 &lt;25",""))</f>
        <v/>
      </c>
      <c r="AD56" s="40">
        <f>IF('Client Level Data'!$S56="Yes",1,0)+IF('Client Level Data'!$T56="Yes",1,0)+IF('Client Level Data'!$U56="Yes",1,0)</f>
        <v>0</v>
      </c>
      <c r="AE56" s="38" t="str">
        <f>IF(SUMIFS($Y:$Y,$O:$O,"Yes",$B:$B,'Client Level Data'!$B56)&gt;0,"Vet Flag","")</f>
        <v/>
      </c>
    </row>
    <row r="57" spans="1:31" s="44" customFormat="1" ht="15.75" customHeight="1">
      <c r="A57" s="37"/>
      <c r="B57" s="42"/>
      <c r="C57" s="42"/>
      <c r="D57" s="43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38"/>
      <c r="X57" s="38"/>
      <c r="Y57" s="38">
        <f t="shared" si="0"/>
        <v>0</v>
      </c>
      <c r="Z57" s="40">
        <f>IFERROR((COUNTIF($A:$A,'Client Level Data'!$A57))/COUNTIF($B:$B,$B57),0)</f>
        <v>0</v>
      </c>
      <c r="AA57" s="40" t="str">
        <f>IF(SUMIFS($Y:$Y,$N:$N,"Yes",$B:$B,'Client Level Data'!$B57)&gt;0,"Chronic Flag","")</f>
        <v/>
      </c>
      <c r="AB57" s="40" t="str">
        <f>IF(SUMIFS($Y:$Y,$P:$P,"Yes",$B:$B,'Client Level Data'!$B57)&gt;0,"PY Flag","")</f>
        <v/>
      </c>
      <c r="AC57" s="40" t="str">
        <f>IF(SUMIFS($Y:$Y,$D:$D,"&lt;18",$P:$P,"Yes",$B:$B,'Client Level Data'!$B57)&gt;0,"PY &lt;18",IF(SUMIFS($Y:$Y,$D:$D,"&gt;17",$D:$D,"&lt;25",$P:$P,"Yes",$B:$B,'Client Level Data'!$B57)&gt;0,"PY &gt;17 &lt;25",""))</f>
        <v/>
      </c>
      <c r="AD57" s="40">
        <f>IF('Client Level Data'!$S57="Yes",1,0)+IF('Client Level Data'!$T57="Yes",1,0)+IF('Client Level Data'!$U57="Yes",1,0)</f>
        <v>0</v>
      </c>
      <c r="AE57" s="38" t="str">
        <f>IF(SUMIFS($Y:$Y,$O:$O,"Yes",$B:$B,'Client Level Data'!$B57)&gt;0,"Vet Flag","")</f>
        <v/>
      </c>
    </row>
    <row r="58" spans="1:31" s="44" customFormat="1" ht="15.75" customHeight="1">
      <c r="A58" s="37"/>
      <c r="B58" s="42"/>
      <c r="C58" s="42"/>
      <c r="D58" s="43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38"/>
      <c r="X58" s="38"/>
      <c r="Y58" s="38">
        <f t="shared" si="0"/>
        <v>0</v>
      </c>
      <c r="Z58" s="40">
        <f>IFERROR((COUNTIF($A:$A,'Client Level Data'!$A58))/COUNTIF($B:$B,$B58),0)</f>
        <v>0</v>
      </c>
      <c r="AA58" s="40" t="str">
        <f>IF(SUMIFS($Y:$Y,$N:$N,"Yes",$B:$B,'Client Level Data'!$B58)&gt;0,"Chronic Flag","")</f>
        <v/>
      </c>
      <c r="AB58" s="40" t="str">
        <f>IF(SUMIFS($Y:$Y,$P:$P,"Yes",$B:$B,'Client Level Data'!$B58)&gt;0,"PY Flag","")</f>
        <v/>
      </c>
      <c r="AC58" s="40" t="str">
        <f>IF(SUMIFS($Y:$Y,$D:$D,"&lt;18",$P:$P,"Yes",$B:$B,'Client Level Data'!$B58)&gt;0,"PY &lt;18",IF(SUMIFS($Y:$Y,$D:$D,"&gt;17",$D:$D,"&lt;25",$P:$P,"Yes",$B:$B,'Client Level Data'!$B58)&gt;0,"PY &gt;17 &lt;25",""))</f>
        <v/>
      </c>
      <c r="AD58" s="40">
        <f>IF('Client Level Data'!$S58="Yes",1,0)+IF('Client Level Data'!$T58="Yes",1,0)+IF('Client Level Data'!$U58="Yes",1,0)</f>
        <v>0</v>
      </c>
      <c r="AE58" s="38" t="str">
        <f>IF(SUMIFS($Y:$Y,$O:$O,"Yes",$B:$B,'Client Level Data'!$B58)&gt;0,"Vet Flag","")</f>
        <v/>
      </c>
    </row>
    <row r="59" spans="1:31" s="44" customFormat="1" ht="15.75" customHeight="1">
      <c r="A59" s="37"/>
      <c r="B59" s="42"/>
      <c r="C59" s="42"/>
      <c r="D59" s="43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38"/>
      <c r="X59" s="38"/>
      <c r="Y59" s="38">
        <f t="shared" si="0"/>
        <v>0</v>
      </c>
      <c r="Z59" s="40">
        <f>IFERROR((COUNTIF($A:$A,'Client Level Data'!$A59))/COUNTIF($B:$B,$B59),0)</f>
        <v>0</v>
      </c>
      <c r="AA59" s="40" t="str">
        <f>IF(SUMIFS($Y:$Y,$N:$N,"Yes",$B:$B,'Client Level Data'!$B59)&gt;0,"Chronic Flag","")</f>
        <v/>
      </c>
      <c r="AB59" s="40" t="str">
        <f>IF(SUMIFS($Y:$Y,$P:$P,"Yes",$B:$B,'Client Level Data'!$B59)&gt;0,"PY Flag","")</f>
        <v/>
      </c>
      <c r="AC59" s="40" t="str">
        <f>IF(SUMIFS($Y:$Y,$D:$D,"&lt;18",$P:$P,"Yes",$B:$B,'Client Level Data'!$B59)&gt;0,"PY &lt;18",IF(SUMIFS($Y:$Y,$D:$D,"&gt;17",$D:$D,"&lt;25",$P:$P,"Yes",$B:$B,'Client Level Data'!$B59)&gt;0,"PY &gt;17 &lt;25",""))</f>
        <v/>
      </c>
      <c r="AD59" s="40">
        <f>IF('Client Level Data'!$S59="Yes",1,0)+IF('Client Level Data'!$T59="Yes",1,0)+IF('Client Level Data'!$U59="Yes",1,0)</f>
        <v>0</v>
      </c>
      <c r="AE59" s="38" t="str">
        <f>IF(SUMIFS($Y:$Y,$O:$O,"Yes",$B:$B,'Client Level Data'!$B59)&gt;0,"Vet Flag","")</f>
        <v/>
      </c>
    </row>
    <row r="60" spans="1:31" s="44" customFormat="1" ht="15.75" customHeight="1">
      <c r="A60" s="37"/>
      <c r="B60" s="42"/>
      <c r="C60" s="42"/>
      <c r="D60" s="43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38"/>
      <c r="X60" s="38"/>
      <c r="Y60" s="38">
        <f t="shared" si="0"/>
        <v>0</v>
      </c>
      <c r="Z60" s="40">
        <f>IFERROR((COUNTIF($A:$A,'Client Level Data'!$A60))/COUNTIF($B:$B,$B60),0)</f>
        <v>0</v>
      </c>
      <c r="AA60" s="40" t="str">
        <f>IF(SUMIFS($Y:$Y,$N:$N,"Yes",$B:$B,'Client Level Data'!$B60)&gt;0,"Chronic Flag","")</f>
        <v/>
      </c>
      <c r="AB60" s="40" t="str">
        <f>IF(SUMIFS($Y:$Y,$P:$P,"Yes",$B:$B,'Client Level Data'!$B60)&gt;0,"PY Flag","")</f>
        <v/>
      </c>
      <c r="AC60" s="40" t="str">
        <f>IF(SUMIFS($Y:$Y,$D:$D,"&lt;18",$P:$P,"Yes",$B:$B,'Client Level Data'!$B60)&gt;0,"PY &lt;18",IF(SUMIFS($Y:$Y,$D:$D,"&gt;17",$D:$D,"&lt;25",$P:$P,"Yes",$B:$B,'Client Level Data'!$B60)&gt;0,"PY &gt;17 &lt;25",""))</f>
        <v/>
      </c>
      <c r="AD60" s="40">
        <f>IF('Client Level Data'!$S60="Yes",1,0)+IF('Client Level Data'!$T60="Yes",1,0)+IF('Client Level Data'!$U60="Yes",1,0)</f>
        <v>0</v>
      </c>
      <c r="AE60" s="38" t="str">
        <f>IF(SUMIFS($Y:$Y,$O:$O,"Yes",$B:$B,'Client Level Data'!$B60)&gt;0,"Vet Flag","")</f>
        <v/>
      </c>
    </row>
    <row r="61" spans="1:31" s="44" customFormat="1" ht="15.75" customHeight="1">
      <c r="A61" s="37"/>
      <c r="B61" s="42"/>
      <c r="C61" s="42"/>
      <c r="D61" s="43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38"/>
      <c r="X61" s="38"/>
      <c r="Y61" s="38">
        <f t="shared" si="0"/>
        <v>0</v>
      </c>
      <c r="Z61" s="40">
        <f>IFERROR((COUNTIF($A:$A,'Client Level Data'!$A61))/COUNTIF($B:$B,$B61),0)</f>
        <v>0</v>
      </c>
      <c r="AA61" s="40" t="str">
        <f>IF(SUMIFS($Y:$Y,$N:$N,"Yes",$B:$B,'Client Level Data'!$B61)&gt;0,"Chronic Flag","")</f>
        <v/>
      </c>
      <c r="AB61" s="40" t="str">
        <f>IF(SUMIFS($Y:$Y,$P:$P,"Yes",$B:$B,'Client Level Data'!$B61)&gt;0,"PY Flag","")</f>
        <v/>
      </c>
      <c r="AC61" s="40" t="str">
        <f>IF(SUMIFS($Y:$Y,$D:$D,"&lt;18",$P:$P,"Yes",$B:$B,'Client Level Data'!$B61)&gt;0,"PY &lt;18",IF(SUMIFS($Y:$Y,$D:$D,"&gt;17",$D:$D,"&lt;25",$P:$P,"Yes",$B:$B,'Client Level Data'!$B61)&gt;0,"PY &gt;17 &lt;25",""))</f>
        <v/>
      </c>
      <c r="AD61" s="40">
        <f>IF('Client Level Data'!$S61="Yes",1,0)+IF('Client Level Data'!$T61="Yes",1,0)+IF('Client Level Data'!$U61="Yes",1,0)</f>
        <v>0</v>
      </c>
      <c r="AE61" s="38" t="str">
        <f>IF(SUMIFS($Y:$Y,$O:$O,"Yes",$B:$B,'Client Level Data'!$B61)&gt;0,"Vet Flag","")</f>
        <v/>
      </c>
    </row>
    <row r="62" spans="1:31" s="44" customFormat="1" ht="15.75" customHeight="1">
      <c r="A62" s="37"/>
      <c r="B62" s="42"/>
      <c r="C62" s="42"/>
      <c r="D62" s="43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38"/>
      <c r="X62" s="38"/>
      <c r="Y62" s="38">
        <f t="shared" si="0"/>
        <v>0</v>
      </c>
      <c r="Z62" s="40">
        <f>IFERROR((COUNTIF($A:$A,'Client Level Data'!$A62))/COUNTIF($B:$B,$B62),0)</f>
        <v>0</v>
      </c>
      <c r="AA62" s="40" t="str">
        <f>IF(SUMIFS($Y:$Y,$N:$N,"Yes",$B:$B,'Client Level Data'!$B62)&gt;0,"Chronic Flag","")</f>
        <v/>
      </c>
      <c r="AB62" s="40" t="str">
        <f>IF(SUMIFS($Y:$Y,$P:$P,"Yes",$B:$B,'Client Level Data'!$B62)&gt;0,"PY Flag","")</f>
        <v/>
      </c>
      <c r="AC62" s="40" t="str">
        <f>IF(SUMIFS($Y:$Y,$D:$D,"&lt;18",$P:$P,"Yes",$B:$B,'Client Level Data'!$B62)&gt;0,"PY &lt;18",IF(SUMIFS($Y:$Y,$D:$D,"&gt;17",$D:$D,"&lt;25",$P:$P,"Yes",$B:$B,'Client Level Data'!$B62)&gt;0,"PY &gt;17 &lt;25",""))</f>
        <v/>
      </c>
      <c r="AD62" s="40">
        <f>IF('Client Level Data'!$S62="Yes",1,0)+IF('Client Level Data'!$T62="Yes",1,0)+IF('Client Level Data'!$U62="Yes",1,0)</f>
        <v>0</v>
      </c>
      <c r="AE62" s="38" t="str">
        <f>IF(SUMIFS($Y:$Y,$O:$O,"Yes",$B:$B,'Client Level Data'!$B62)&gt;0,"Vet Flag","")</f>
        <v/>
      </c>
    </row>
    <row r="63" spans="1:31" s="44" customFormat="1" ht="15.75" customHeight="1">
      <c r="A63" s="37"/>
      <c r="B63" s="42"/>
      <c r="C63" s="42"/>
      <c r="D63" s="43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38"/>
      <c r="X63" s="38"/>
      <c r="Y63" s="38">
        <f t="shared" si="0"/>
        <v>0</v>
      </c>
      <c r="Z63" s="40">
        <f>IFERROR((COUNTIF($A:$A,'Client Level Data'!$A63))/COUNTIF($B:$B,$B63),0)</f>
        <v>0</v>
      </c>
      <c r="AA63" s="40" t="str">
        <f>IF(SUMIFS($Y:$Y,$N:$N,"Yes",$B:$B,'Client Level Data'!$B63)&gt;0,"Chronic Flag","")</f>
        <v/>
      </c>
      <c r="AB63" s="40" t="str">
        <f>IF(SUMIFS($Y:$Y,$P:$P,"Yes",$B:$B,'Client Level Data'!$B63)&gt;0,"PY Flag","")</f>
        <v/>
      </c>
      <c r="AC63" s="40" t="str">
        <f>IF(SUMIFS($Y:$Y,$D:$D,"&lt;18",$P:$P,"Yes",$B:$B,'Client Level Data'!$B63)&gt;0,"PY &lt;18",IF(SUMIFS($Y:$Y,$D:$D,"&gt;17",$D:$D,"&lt;25",$P:$P,"Yes",$B:$B,'Client Level Data'!$B63)&gt;0,"PY &gt;17 &lt;25",""))</f>
        <v/>
      </c>
      <c r="AD63" s="40">
        <f>IF('Client Level Data'!$S63="Yes",1,0)+IF('Client Level Data'!$T63="Yes",1,0)+IF('Client Level Data'!$U63="Yes",1,0)</f>
        <v>0</v>
      </c>
      <c r="AE63" s="38" t="str">
        <f>IF(SUMIFS($Y:$Y,$O:$O,"Yes",$B:$B,'Client Level Data'!$B63)&gt;0,"Vet Flag","")</f>
        <v/>
      </c>
    </row>
    <row r="64" spans="1:31" s="44" customFormat="1" ht="15.75" customHeight="1">
      <c r="A64" s="37"/>
      <c r="B64" s="42"/>
      <c r="C64" s="42"/>
      <c r="D64" s="43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38"/>
      <c r="X64" s="38"/>
      <c r="Y64" s="38">
        <f t="shared" si="0"/>
        <v>0</v>
      </c>
      <c r="Z64" s="40">
        <f>IFERROR((COUNTIF($A:$A,'Client Level Data'!$A64))/COUNTIF($B:$B,$B64),0)</f>
        <v>0</v>
      </c>
      <c r="AA64" s="40" t="str">
        <f>IF(SUMIFS($Y:$Y,$N:$N,"Yes",$B:$B,'Client Level Data'!$B64)&gt;0,"Chronic Flag","")</f>
        <v/>
      </c>
      <c r="AB64" s="40" t="str">
        <f>IF(SUMIFS($Y:$Y,$P:$P,"Yes",$B:$B,'Client Level Data'!$B64)&gt;0,"PY Flag","")</f>
        <v/>
      </c>
      <c r="AC64" s="40" t="str">
        <f>IF(SUMIFS($Y:$Y,$D:$D,"&lt;18",$P:$P,"Yes",$B:$B,'Client Level Data'!$B64)&gt;0,"PY &lt;18",IF(SUMIFS($Y:$Y,$D:$D,"&gt;17",$D:$D,"&lt;25",$P:$P,"Yes",$B:$B,'Client Level Data'!$B64)&gt;0,"PY &gt;17 &lt;25",""))</f>
        <v/>
      </c>
      <c r="AD64" s="40">
        <f>IF('Client Level Data'!$S64="Yes",1,0)+IF('Client Level Data'!$T64="Yes",1,0)+IF('Client Level Data'!$U64="Yes",1,0)</f>
        <v>0</v>
      </c>
      <c r="AE64" s="38" t="str">
        <f>IF(SUMIFS($Y:$Y,$O:$O,"Yes",$B:$B,'Client Level Data'!$B64)&gt;0,"Vet Flag","")</f>
        <v/>
      </c>
    </row>
    <row r="65" spans="1:31" s="44" customFormat="1" ht="15.75" customHeight="1">
      <c r="A65" s="37"/>
      <c r="B65" s="42"/>
      <c r="C65" s="42"/>
      <c r="D65" s="43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38"/>
      <c r="X65" s="38"/>
      <c r="Y65" s="38">
        <f t="shared" si="0"/>
        <v>0</v>
      </c>
      <c r="Z65" s="40">
        <f>IFERROR((COUNTIF($A:$A,'Client Level Data'!$A65))/COUNTIF($B:$B,$B65),0)</f>
        <v>0</v>
      </c>
      <c r="AA65" s="40" t="str">
        <f>IF(SUMIFS($Y:$Y,$N:$N,"Yes",$B:$B,'Client Level Data'!$B65)&gt;0,"Chronic Flag","")</f>
        <v/>
      </c>
      <c r="AB65" s="40" t="str">
        <f>IF(SUMIFS($Y:$Y,$P:$P,"Yes",$B:$B,'Client Level Data'!$B65)&gt;0,"PY Flag","")</f>
        <v/>
      </c>
      <c r="AC65" s="40" t="str">
        <f>IF(SUMIFS($Y:$Y,$D:$D,"&lt;18",$P:$P,"Yes",$B:$B,'Client Level Data'!$B65)&gt;0,"PY &lt;18",IF(SUMIFS($Y:$Y,$D:$D,"&gt;17",$D:$D,"&lt;25",$P:$P,"Yes",$B:$B,'Client Level Data'!$B65)&gt;0,"PY &gt;17 &lt;25",""))</f>
        <v/>
      </c>
      <c r="AD65" s="40">
        <f>IF('Client Level Data'!$S65="Yes",1,0)+IF('Client Level Data'!$T65="Yes",1,0)+IF('Client Level Data'!$U65="Yes",1,0)</f>
        <v>0</v>
      </c>
      <c r="AE65" s="38" t="str">
        <f>IF(SUMIFS($Y:$Y,$O:$O,"Yes",$B:$B,'Client Level Data'!$B65)&gt;0,"Vet Flag","")</f>
        <v/>
      </c>
    </row>
    <row r="66" spans="1:31" s="44" customFormat="1" ht="15.75" customHeight="1">
      <c r="A66" s="37"/>
      <c r="B66" s="42"/>
      <c r="C66" s="42"/>
      <c r="D66" s="43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38"/>
      <c r="X66" s="38"/>
      <c r="Y66" s="38">
        <f t="shared" si="0"/>
        <v>0</v>
      </c>
      <c r="Z66" s="40">
        <f>IFERROR((COUNTIF($A:$A,'Client Level Data'!$A66))/COUNTIF($B:$B,$B66),0)</f>
        <v>0</v>
      </c>
      <c r="AA66" s="40" t="str">
        <f>IF(SUMIFS($Y:$Y,$N:$N,"Yes",$B:$B,'Client Level Data'!$B66)&gt;0,"Chronic Flag","")</f>
        <v/>
      </c>
      <c r="AB66" s="40" t="str">
        <f>IF(SUMIFS($Y:$Y,$P:$P,"Yes",$B:$B,'Client Level Data'!$B66)&gt;0,"PY Flag","")</f>
        <v/>
      </c>
      <c r="AC66" s="40" t="str">
        <f>IF(SUMIFS($Y:$Y,$D:$D,"&lt;18",$P:$P,"Yes",$B:$B,'Client Level Data'!$B66)&gt;0,"PY &lt;18",IF(SUMIFS($Y:$Y,$D:$D,"&gt;17",$D:$D,"&lt;25",$P:$P,"Yes",$B:$B,'Client Level Data'!$B66)&gt;0,"PY &gt;17 &lt;25",""))</f>
        <v/>
      </c>
      <c r="AD66" s="40">
        <f>IF('Client Level Data'!$S66="Yes",1,0)+IF('Client Level Data'!$T66="Yes",1,0)+IF('Client Level Data'!$U66="Yes",1,0)</f>
        <v>0</v>
      </c>
      <c r="AE66" s="38" t="str">
        <f>IF(SUMIFS($Y:$Y,$O:$O,"Yes",$B:$B,'Client Level Data'!$B66)&gt;0,"Vet Flag","")</f>
        <v/>
      </c>
    </row>
    <row r="67" spans="1:31" s="44" customFormat="1" ht="15.75" customHeight="1">
      <c r="A67" s="37"/>
      <c r="B67" s="42"/>
      <c r="C67" s="42"/>
      <c r="D67" s="43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38"/>
      <c r="X67" s="38"/>
      <c r="Y67" s="38">
        <f t="shared" si="0"/>
        <v>0</v>
      </c>
      <c r="Z67" s="40">
        <f>IFERROR((COUNTIF($A:$A,'Client Level Data'!$A67))/COUNTIF($B:$B,$B67),0)</f>
        <v>0</v>
      </c>
      <c r="AA67" s="40" t="str">
        <f>IF(SUMIFS($Y:$Y,$N:$N,"Yes",$B:$B,'Client Level Data'!$B67)&gt;0,"Chronic Flag","")</f>
        <v/>
      </c>
      <c r="AB67" s="40" t="str">
        <f>IF(SUMIFS($Y:$Y,$P:$P,"Yes",$B:$B,'Client Level Data'!$B67)&gt;0,"PY Flag","")</f>
        <v/>
      </c>
      <c r="AC67" s="40" t="str">
        <f>IF(SUMIFS($Y:$Y,$D:$D,"&lt;18",$P:$P,"Yes",$B:$B,'Client Level Data'!$B67)&gt;0,"PY &lt;18",IF(SUMIFS($Y:$Y,$D:$D,"&gt;17",$D:$D,"&lt;25",$P:$P,"Yes",$B:$B,'Client Level Data'!$B67)&gt;0,"PY &gt;17 &lt;25",""))</f>
        <v/>
      </c>
      <c r="AD67" s="40">
        <f>IF('Client Level Data'!$S67="Yes",1,0)+IF('Client Level Data'!$T67="Yes",1,0)+IF('Client Level Data'!$U67="Yes",1,0)</f>
        <v>0</v>
      </c>
      <c r="AE67" s="38" t="str">
        <f>IF(SUMIFS($Y:$Y,$O:$O,"Yes",$B:$B,'Client Level Data'!$B67)&gt;0,"Vet Flag","")</f>
        <v/>
      </c>
    </row>
    <row r="68" spans="1:31" s="44" customFormat="1" ht="15.75" customHeight="1">
      <c r="A68" s="37"/>
      <c r="B68" s="42"/>
      <c r="C68" s="42"/>
      <c r="D68" s="43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38"/>
      <c r="X68" s="38"/>
      <c r="Y68" s="38">
        <f t="shared" si="0"/>
        <v>0</v>
      </c>
      <c r="Z68" s="40">
        <f>IFERROR((COUNTIF($A:$A,'Client Level Data'!$A68))/COUNTIF($B:$B,$B68),0)</f>
        <v>0</v>
      </c>
      <c r="AA68" s="40" t="str">
        <f>IF(SUMIFS($Y:$Y,$N:$N,"Yes",$B:$B,'Client Level Data'!$B68)&gt;0,"Chronic Flag","")</f>
        <v/>
      </c>
      <c r="AB68" s="40" t="str">
        <f>IF(SUMIFS($Y:$Y,$P:$P,"Yes",$B:$B,'Client Level Data'!$B68)&gt;0,"PY Flag","")</f>
        <v/>
      </c>
      <c r="AC68" s="40" t="str">
        <f>IF(SUMIFS($Y:$Y,$D:$D,"&lt;18",$P:$P,"Yes",$B:$B,'Client Level Data'!$B68)&gt;0,"PY &lt;18",IF(SUMIFS($Y:$Y,$D:$D,"&gt;17",$D:$D,"&lt;25",$P:$P,"Yes",$B:$B,'Client Level Data'!$B68)&gt;0,"PY &gt;17 &lt;25",""))</f>
        <v/>
      </c>
      <c r="AD68" s="40">
        <f>IF('Client Level Data'!$S68="Yes",1,0)+IF('Client Level Data'!$T68="Yes",1,0)+IF('Client Level Data'!$U68="Yes",1,0)</f>
        <v>0</v>
      </c>
      <c r="AE68" s="38" t="str">
        <f>IF(SUMIFS($Y:$Y,$O:$O,"Yes",$B:$B,'Client Level Data'!$B68)&gt;0,"Vet Flag","")</f>
        <v/>
      </c>
    </row>
    <row r="69" spans="1:31" s="44" customFormat="1" ht="15.75" customHeight="1">
      <c r="A69" s="37"/>
      <c r="B69" s="42"/>
      <c r="C69" s="42"/>
      <c r="D69" s="43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38"/>
      <c r="X69" s="38"/>
      <c r="Y69" s="38">
        <f t="shared" si="0"/>
        <v>0</v>
      </c>
      <c r="Z69" s="40">
        <f>IFERROR((COUNTIF($A:$A,'Client Level Data'!$A69))/COUNTIF($B:$B,$B69),0)</f>
        <v>0</v>
      </c>
      <c r="AA69" s="40" t="str">
        <f>IF(SUMIFS($Y:$Y,$N:$N,"Yes",$B:$B,'Client Level Data'!$B69)&gt;0,"Chronic Flag","")</f>
        <v/>
      </c>
      <c r="AB69" s="40" t="str">
        <f>IF(SUMIFS($Y:$Y,$P:$P,"Yes",$B:$B,'Client Level Data'!$B69)&gt;0,"PY Flag","")</f>
        <v/>
      </c>
      <c r="AC69" s="40" t="str">
        <f>IF(SUMIFS($Y:$Y,$D:$D,"&lt;18",$P:$P,"Yes",$B:$B,'Client Level Data'!$B69)&gt;0,"PY &lt;18",IF(SUMIFS($Y:$Y,$D:$D,"&gt;17",$D:$D,"&lt;25",$P:$P,"Yes",$B:$B,'Client Level Data'!$B69)&gt;0,"PY &gt;17 &lt;25",""))</f>
        <v/>
      </c>
      <c r="AD69" s="40">
        <f>IF('Client Level Data'!$S69="Yes",1,0)+IF('Client Level Data'!$T69="Yes",1,0)+IF('Client Level Data'!$U69="Yes",1,0)</f>
        <v>0</v>
      </c>
      <c r="AE69" s="38" t="str">
        <f>IF(SUMIFS($Y:$Y,$O:$O,"Yes",$B:$B,'Client Level Data'!$B69)&gt;0,"Vet Flag","")</f>
        <v/>
      </c>
    </row>
    <row r="70" spans="1:31" s="44" customFormat="1" ht="15.75" customHeight="1">
      <c r="A70" s="37"/>
      <c r="B70" s="42"/>
      <c r="C70" s="42"/>
      <c r="D70" s="43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38"/>
      <c r="X70" s="38"/>
      <c r="Y70" s="38">
        <f t="shared" si="0"/>
        <v>0</v>
      </c>
      <c r="Z70" s="40">
        <f>IFERROR((COUNTIF($A:$A,'Client Level Data'!$A70))/COUNTIF($B:$B,$B70),0)</f>
        <v>0</v>
      </c>
      <c r="AA70" s="40" t="str">
        <f>IF(SUMIFS($Y:$Y,$N:$N,"Yes",$B:$B,'Client Level Data'!$B70)&gt;0,"Chronic Flag","")</f>
        <v/>
      </c>
      <c r="AB70" s="40" t="str">
        <f>IF(SUMIFS($Y:$Y,$P:$P,"Yes",$B:$B,'Client Level Data'!$B70)&gt;0,"PY Flag","")</f>
        <v/>
      </c>
      <c r="AC70" s="40" t="str">
        <f>IF(SUMIFS($Y:$Y,$D:$D,"&lt;18",$P:$P,"Yes",$B:$B,'Client Level Data'!$B70)&gt;0,"PY &lt;18",IF(SUMIFS($Y:$Y,$D:$D,"&gt;17",$D:$D,"&lt;25",$P:$P,"Yes",$B:$B,'Client Level Data'!$B70)&gt;0,"PY &gt;17 &lt;25",""))</f>
        <v/>
      </c>
      <c r="AD70" s="40">
        <f>IF('Client Level Data'!$S70="Yes",1,0)+IF('Client Level Data'!$T70="Yes",1,0)+IF('Client Level Data'!$U70="Yes",1,0)</f>
        <v>0</v>
      </c>
      <c r="AE70" s="38" t="str">
        <f>IF(SUMIFS($Y:$Y,$O:$O,"Yes",$B:$B,'Client Level Data'!$B70)&gt;0,"Vet Flag","")</f>
        <v/>
      </c>
    </row>
    <row r="71" spans="1:31" s="44" customFormat="1" ht="15.75" customHeight="1">
      <c r="A71" s="37"/>
      <c r="B71" s="42"/>
      <c r="C71" s="42"/>
      <c r="D71" s="43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38"/>
      <c r="X71" s="38"/>
      <c r="Y71" s="38">
        <f t="shared" si="0"/>
        <v>0</v>
      </c>
      <c r="Z71" s="40">
        <f>IFERROR((COUNTIF($A:$A,'Client Level Data'!$A71))/COUNTIF($B:$B,$B71),0)</f>
        <v>0</v>
      </c>
      <c r="AA71" s="40" t="str">
        <f>IF(SUMIFS($Y:$Y,$N:$N,"Yes",$B:$B,'Client Level Data'!$B71)&gt;0,"Chronic Flag","")</f>
        <v/>
      </c>
      <c r="AB71" s="40" t="str">
        <f>IF(SUMIFS($Y:$Y,$P:$P,"Yes",$B:$B,'Client Level Data'!$B71)&gt;0,"PY Flag","")</f>
        <v/>
      </c>
      <c r="AC71" s="40" t="str">
        <f>IF(SUMIFS($Y:$Y,$D:$D,"&lt;18",$P:$P,"Yes",$B:$B,'Client Level Data'!$B71)&gt;0,"PY &lt;18",IF(SUMIFS($Y:$Y,$D:$D,"&gt;17",$D:$D,"&lt;25",$P:$P,"Yes",$B:$B,'Client Level Data'!$B71)&gt;0,"PY &gt;17 &lt;25",""))</f>
        <v/>
      </c>
      <c r="AD71" s="40">
        <f>IF('Client Level Data'!$S71="Yes",1,0)+IF('Client Level Data'!$T71="Yes",1,0)+IF('Client Level Data'!$U71="Yes",1,0)</f>
        <v>0</v>
      </c>
      <c r="AE71" s="38" t="str">
        <f>IF(SUMIFS($Y:$Y,$O:$O,"Yes",$B:$B,'Client Level Data'!$B71)&gt;0,"Vet Flag","")</f>
        <v/>
      </c>
    </row>
    <row r="72" spans="1:31" s="44" customFormat="1" ht="15.75" customHeight="1">
      <c r="A72" s="37"/>
      <c r="B72" s="42"/>
      <c r="C72" s="42"/>
      <c r="D72" s="43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38"/>
      <c r="X72" s="38"/>
      <c r="Y72" s="38">
        <f t="shared" si="0"/>
        <v>0</v>
      </c>
      <c r="Z72" s="40">
        <f>IFERROR((COUNTIF($A:$A,'Client Level Data'!$A72))/COUNTIF($B:$B,$B72),0)</f>
        <v>0</v>
      </c>
      <c r="AA72" s="40" t="str">
        <f>IF(SUMIFS($Y:$Y,$N:$N,"Yes",$B:$B,'Client Level Data'!$B72)&gt;0,"Chronic Flag","")</f>
        <v/>
      </c>
      <c r="AB72" s="40" t="str">
        <f>IF(SUMIFS($Y:$Y,$P:$P,"Yes",$B:$B,'Client Level Data'!$B72)&gt;0,"PY Flag","")</f>
        <v/>
      </c>
      <c r="AC72" s="40" t="str">
        <f>IF(SUMIFS($Y:$Y,$D:$D,"&lt;18",$P:$P,"Yes",$B:$B,'Client Level Data'!$B72)&gt;0,"PY &lt;18",IF(SUMIFS($Y:$Y,$D:$D,"&gt;17",$D:$D,"&lt;25",$P:$P,"Yes",$B:$B,'Client Level Data'!$B72)&gt;0,"PY &gt;17 &lt;25",""))</f>
        <v/>
      </c>
      <c r="AD72" s="40">
        <f>IF('Client Level Data'!$S72="Yes",1,0)+IF('Client Level Data'!$T72="Yes",1,0)+IF('Client Level Data'!$U72="Yes",1,0)</f>
        <v>0</v>
      </c>
      <c r="AE72" s="38" t="str">
        <f>IF(SUMIFS($Y:$Y,$O:$O,"Yes",$B:$B,'Client Level Data'!$B72)&gt;0,"Vet Flag","")</f>
        <v/>
      </c>
    </row>
    <row r="73" spans="1:31" s="44" customFormat="1" ht="15.75" customHeight="1">
      <c r="A73" s="37"/>
      <c r="B73" s="42"/>
      <c r="C73" s="42"/>
      <c r="D73" s="43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38"/>
      <c r="X73" s="38"/>
      <c r="Y73" s="38">
        <f t="shared" si="0"/>
        <v>0</v>
      </c>
      <c r="Z73" s="40">
        <f>IFERROR((COUNTIF($A:$A,'Client Level Data'!$A73))/COUNTIF($B:$B,$B73),0)</f>
        <v>0</v>
      </c>
      <c r="AA73" s="40" t="str">
        <f>IF(SUMIFS($Y:$Y,$N:$N,"Yes",$B:$B,'Client Level Data'!$B73)&gt;0,"Chronic Flag","")</f>
        <v/>
      </c>
      <c r="AB73" s="40" t="str">
        <f>IF(SUMIFS($Y:$Y,$P:$P,"Yes",$B:$B,'Client Level Data'!$B73)&gt;0,"PY Flag","")</f>
        <v/>
      </c>
      <c r="AC73" s="40" t="str">
        <f>IF(SUMIFS($Y:$Y,$D:$D,"&lt;18",$P:$P,"Yes",$B:$B,'Client Level Data'!$B73)&gt;0,"PY &lt;18",IF(SUMIFS($Y:$Y,$D:$D,"&gt;17",$D:$D,"&lt;25",$P:$P,"Yes",$B:$B,'Client Level Data'!$B73)&gt;0,"PY &gt;17 &lt;25",""))</f>
        <v/>
      </c>
      <c r="AD73" s="40">
        <f>IF('Client Level Data'!$S73="Yes",1,0)+IF('Client Level Data'!$T73="Yes",1,0)+IF('Client Level Data'!$U73="Yes",1,0)</f>
        <v>0</v>
      </c>
      <c r="AE73" s="38" t="str">
        <f>IF(SUMIFS($Y:$Y,$O:$O,"Yes",$B:$B,'Client Level Data'!$B73)&gt;0,"Vet Flag","")</f>
        <v/>
      </c>
    </row>
    <row r="74" spans="1:31" s="44" customFormat="1" ht="15.75" customHeight="1">
      <c r="A74" s="37"/>
      <c r="B74" s="42"/>
      <c r="C74" s="42"/>
      <c r="D74" s="43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38"/>
      <c r="X74" s="38"/>
      <c r="Y74" s="38">
        <f t="shared" si="0"/>
        <v>0</v>
      </c>
      <c r="Z74" s="40">
        <f>IFERROR((COUNTIF($A:$A,'Client Level Data'!$A74))/COUNTIF($B:$B,$B74),0)</f>
        <v>0</v>
      </c>
      <c r="AA74" s="40" t="str">
        <f>IF(SUMIFS($Y:$Y,$N:$N,"Yes",$B:$B,'Client Level Data'!$B74)&gt;0,"Chronic Flag","")</f>
        <v/>
      </c>
      <c r="AB74" s="40" t="str">
        <f>IF(SUMIFS($Y:$Y,$P:$P,"Yes",$B:$B,'Client Level Data'!$B74)&gt;0,"PY Flag","")</f>
        <v/>
      </c>
      <c r="AC74" s="40" t="str">
        <f>IF(SUMIFS($Y:$Y,$D:$D,"&lt;18",$P:$P,"Yes",$B:$B,'Client Level Data'!$B74)&gt;0,"PY &lt;18",IF(SUMIFS($Y:$Y,$D:$D,"&gt;17",$D:$D,"&lt;25",$P:$P,"Yes",$B:$B,'Client Level Data'!$B74)&gt;0,"PY &gt;17 &lt;25",""))</f>
        <v/>
      </c>
      <c r="AD74" s="40">
        <f>IF('Client Level Data'!$S74="Yes",1,0)+IF('Client Level Data'!$T74="Yes",1,0)+IF('Client Level Data'!$U74="Yes",1,0)</f>
        <v>0</v>
      </c>
      <c r="AE74" s="38" t="str">
        <f>IF(SUMIFS($Y:$Y,$O:$O,"Yes",$B:$B,'Client Level Data'!$B74)&gt;0,"Vet Flag","")</f>
        <v/>
      </c>
    </row>
    <row r="75" spans="1:31" s="44" customFormat="1" ht="15.75" customHeight="1">
      <c r="A75" s="37"/>
      <c r="B75" s="42"/>
      <c r="C75" s="42"/>
      <c r="D75" s="43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38"/>
      <c r="X75" s="38"/>
      <c r="Y75" s="38">
        <f t="shared" si="0"/>
        <v>0</v>
      </c>
      <c r="Z75" s="40">
        <f>IFERROR((COUNTIF($A:$A,'Client Level Data'!$A75))/COUNTIF($B:$B,$B75),0)</f>
        <v>0</v>
      </c>
      <c r="AA75" s="40" t="str">
        <f>IF(SUMIFS($Y:$Y,$N:$N,"Yes",$B:$B,'Client Level Data'!$B75)&gt;0,"Chronic Flag","")</f>
        <v/>
      </c>
      <c r="AB75" s="40" t="str">
        <f>IF(SUMIFS($Y:$Y,$P:$P,"Yes",$B:$B,'Client Level Data'!$B75)&gt;0,"PY Flag","")</f>
        <v/>
      </c>
      <c r="AC75" s="40" t="str">
        <f>IF(SUMIFS($Y:$Y,$D:$D,"&lt;18",$P:$P,"Yes",$B:$B,'Client Level Data'!$B75)&gt;0,"PY &lt;18",IF(SUMIFS($Y:$Y,$D:$D,"&gt;17",$D:$D,"&lt;25",$P:$P,"Yes",$B:$B,'Client Level Data'!$B75)&gt;0,"PY &gt;17 &lt;25",""))</f>
        <v/>
      </c>
      <c r="AD75" s="40">
        <f>IF('Client Level Data'!$S75="Yes",1,0)+IF('Client Level Data'!$T75="Yes",1,0)+IF('Client Level Data'!$U75="Yes",1,0)</f>
        <v>0</v>
      </c>
      <c r="AE75" s="38" t="str">
        <f>IF(SUMIFS($Y:$Y,$O:$O,"Yes",$B:$B,'Client Level Data'!$B75)&gt;0,"Vet Flag","")</f>
        <v/>
      </c>
    </row>
    <row r="76" spans="1:31" s="44" customFormat="1" ht="15.75" customHeight="1">
      <c r="A76" s="37"/>
      <c r="B76" s="42"/>
      <c r="C76" s="42"/>
      <c r="D76" s="43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38"/>
      <c r="X76" s="38"/>
      <c r="Y76" s="38">
        <f t="shared" si="0"/>
        <v>0</v>
      </c>
      <c r="Z76" s="40">
        <f>IFERROR((COUNTIF($A:$A,'Client Level Data'!$A76))/COUNTIF($B:$B,$B76),0)</f>
        <v>0</v>
      </c>
      <c r="AA76" s="40" t="str">
        <f>IF(SUMIFS($Y:$Y,$N:$N,"Yes",$B:$B,'Client Level Data'!$B76)&gt;0,"Chronic Flag","")</f>
        <v/>
      </c>
      <c r="AB76" s="40" t="str">
        <f>IF(SUMIFS($Y:$Y,$P:$P,"Yes",$B:$B,'Client Level Data'!$B76)&gt;0,"PY Flag","")</f>
        <v/>
      </c>
      <c r="AC76" s="40" t="str">
        <f>IF(SUMIFS($Y:$Y,$D:$D,"&lt;18",$P:$P,"Yes",$B:$B,'Client Level Data'!$B76)&gt;0,"PY &lt;18",IF(SUMIFS($Y:$Y,$D:$D,"&gt;17",$D:$D,"&lt;25",$P:$P,"Yes",$B:$B,'Client Level Data'!$B76)&gt;0,"PY &gt;17 &lt;25",""))</f>
        <v/>
      </c>
      <c r="AD76" s="40">
        <f>IF('Client Level Data'!$S76="Yes",1,0)+IF('Client Level Data'!$T76="Yes",1,0)+IF('Client Level Data'!$U76="Yes",1,0)</f>
        <v>0</v>
      </c>
      <c r="AE76" s="38" t="str">
        <f>IF(SUMIFS($Y:$Y,$O:$O,"Yes",$B:$B,'Client Level Data'!$B76)&gt;0,"Vet Flag","")</f>
        <v/>
      </c>
    </row>
    <row r="77" spans="1:31" s="44" customFormat="1" ht="15.75" customHeight="1">
      <c r="A77" s="37"/>
      <c r="B77" s="42"/>
      <c r="C77" s="42"/>
      <c r="D77" s="43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38"/>
      <c r="X77" s="38"/>
      <c r="Y77" s="38">
        <f t="shared" si="0"/>
        <v>0</v>
      </c>
      <c r="Z77" s="40">
        <f>IFERROR((COUNTIF($A:$A,'Client Level Data'!$A77))/COUNTIF($B:$B,$B77),0)</f>
        <v>0</v>
      </c>
      <c r="AA77" s="40" t="str">
        <f>IF(SUMIFS($Y:$Y,$N:$N,"Yes",$B:$B,'Client Level Data'!$B77)&gt;0,"Chronic Flag","")</f>
        <v/>
      </c>
      <c r="AB77" s="40" t="str">
        <f>IF(SUMIFS($Y:$Y,$P:$P,"Yes",$B:$B,'Client Level Data'!$B77)&gt;0,"PY Flag","")</f>
        <v/>
      </c>
      <c r="AC77" s="40" t="str">
        <f>IF(SUMIFS($Y:$Y,$D:$D,"&lt;18",$P:$P,"Yes",$B:$B,'Client Level Data'!$B77)&gt;0,"PY &lt;18",IF(SUMIFS($Y:$Y,$D:$D,"&gt;17",$D:$D,"&lt;25",$P:$P,"Yes",$B:$B,'Client Level Data'!$B77)&gt;0,"PY &gt;17 &lt;25",""))</f>
        <v/>
      </c>
      <c r="AD77" s="40">
        <f>IF('Client Level Data'!$S77="Yes",1,0)+IF('Client Level Data'!$T77="Yes",1,0)+IF('Client Level Data'!$U77="Yes",1,0)</f>
        <v>0</v>
      </c>
      <c r="AE77" s="38" t="str">
        <f>IF(SUMIFS($Y:$Y,$O:$O,"Yes",$B:$B,'Client Level Data'!$B77)&gt;0,"Vet Flag","")</f>
        <v/>
      </c>
    </row>
    <row r="78" spans="1:31" s="44" customFormat="1" ht="15.75" customHeight="1">
      <c r="A78" s="37"/>
      <c r="B78" s="42"/>
      <c r="C78" s="42"/>
      <c r="D78" s="43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38"/>
      <c r="X78" s="38"/>
      <c r="Y78" s="38">
        <f t="shared" si="0"/>
        <v>0</v>
      </c>
      <c r="Z78" s="40">
        <f>IFERROR((COUNTIF($A:$A,'Client Level Data'!$A78))/COUNTIF($B:$B,$B78),0)</f>
        <v>0</v>
      </c>
      <c r="AA78" s="40" t="str">
        <f>IF(SUMIFS($Y:$Y,$N:$N,"Yes",$B:$B,'Client Level Data'!$B78)&gt;0,"Chronic Flag","")</f>
        <v/>
      </c>
      <c r="AB78" s="40" t="str">
        <f>IF(SUMIFS($Y:$Y,$P:$P,"Yes",$B:$B,'Client Level Data'!$B78)&gt;0,"PY Flag","")</f>
        <v/>
      </c>
      <c r="AC78" s="40" t="str">
        <f>IF(SUMIFS($Y:$Y,$D:$D,"&lt;18",$P:$P,"Yes",$B:$B,'Client Level Data'!$B78)&gt;0,"PY &lt;18",IF(SUMIFS($Y:$Y,$D:$D,"&gt;17",$D:$D,"&lt;25",$P:$P,"Yes",$B:$B,'Client Level Data'!$B78)&gt;0,"PY &gt;17 &lt;25",""))</f>
        <v/>
      </c>
      <c r="AD78" s="40">
        <f>IF('Client Level Data'!$S78="Yes",1,0)+IF('Client Level Data'!$T78="Yes",1,0)+IF('Client Level Data'!$U78="Yes",1,0)</f>
        <v>0</v>
      </c>
      <c r="AE78" s="38" t="str">
        <f>IF(SUMIFS($Y:$Y,$O:$O,"Yes",$B:$B,'Client Level Data'!$B78)&gt;0,"Vet Flag","")</f>
        <v/>
      </c>
    </row>
    <row r="79" spans="1:31" s="44" customFormat="1" ht="15.75" customHeight="1">
      <c r="A79" s="37"/>
      <c r="B79" s="42"/>
      <c r="C79" s="42"/>
      <c r="D79" s="43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38"/>
      <c r="X79" s="38"/>
      <c r="Y79" s="38">
        <f t="shared" si="0"/>
        <v>0</v>
      </c>
      <c r="Z79" s="40">
        <f>IFERROR((COUNTIF($A:$A,'Client Level Data'!$A79))/COUNTIF($B:$B,$B79),0)</f>
        <v>0</v>
      </c>
      <c r="AA79" s="40" t="str">
        <f>IF(SUMIFS($Y:$Y,$N:$N,"Yes",$B:$B,'Client Level Data'!$B79)&gt;0,"Chronic Flag","")</f>
        <v/>
      </c>
      <c r="AB79" s="40" t="str">
        <f>IF(SUMIFS($Y:$Y,$P:$P,"Yes",$B:$B,'Client Level Data'!$B79)&gt;0,"PY Flag","")</f>
        <v/>
      </c>
      <c r="AC79" s="40" t="str">
        <f>IF(SUMIFS($Y:$Y,$D:$D,"&lt;18",$P:$P,"Yes",$B:$B,'Client Level Data'!$B79)&gt;0,"PY &lt;18",IF(SUMIFS($Y:$Y,$D:$D,"&gt;17",$D:$D,"&lt;25",$P:$P,"Yes",$B:$B,'Client Level Data'!$B79)&gt;0,"PY &gt;17 &lt;25",""))</f>
        <v/>
      </c>
      <c r="AD79" s="40">
        <f>IF('Client Level Data'!$S79="Yes",1,0)+IF('Client Level Data'!$T79="Yes",1,0)+IF('Client Level Data'!$U79="Yes",1,0)</f>
        <v>0</v>
      </c>
      <c r="AE79" s="38" t="str">
        <f>IF(SUMIFS($Y:$Y,$O:$O,"Yes",$B:$B,'Client Level Data'!$B79)&gt;0,"Vet Flag","")</f>
        <v/>
      </c>
    </row>
    <row r="80" spans="1:31" s="44" customFormat="1" ht="15.75" customHeight="1">
      <c r="A80" s="37"/>
      <c r="B80" s="42"/>
      <c r="C80" s="42"/>
      <c r="D80" s="43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38"/>
      <c r="X80" s="38"/>
      <c r="Y80" s="38">
        <f t="shared" si="0"/>
        <v>0</v>
      </c>
      <c r="Z80" s="40">
        <f>IFERROR((COUNTIF($A:$A,'Client Level Data'!$A80))/COUNTIF($B:$B,$B80),0)</f>
        <v>0</v>
      </c>
      <c r="AA80" s="40" t="str">
        <f>IF(SUMIFS($Y:$Y,$N:$N,"Yes",$B:$B,'Client Level Data'!$B80)&gt;0,"Chronic Flag","")</f>
        <v/>
      </c>
      <c r="AB80" s="40" t="str">
        <f>IF(SUMIFS($Y:$Y,$P:$P,"Yes",$B:$B,'Client Level Data'!$B80)&gt;0,"PY Flag","")</f>
        <v/>
      </c>
      <c r="AC80" s="40" t="str">
        <f>IF(SUMIFS($Y:$Y,$D:$D,"&lt;18",$P:$P,"Yes",$B:$B,'Client Level Data'!$B80)&gt;0,"PY &lt;18",IF(SUMIFS($Y:$Y,$D:$D,"&gt;17",$D:$D,"&lt;25",$P:$P,"Yes",$B:$B,'Client Level Data'!$B80)&gt;0,"PY &gt;17 &lt;25",""))</f>
        <v/>
      </c>
      <c r="AD80" s="40">
        <f>IF('Client Level Data'!$S80="Yes",1,0)+IF('Client Level Data'!$T80="Yes",1,0)+IF('Client Level Data'!$U80="Yes",1,0)</f>
        <v>0</v>
      </c>
      <c r="AE80" s="38" t="str">
        <f>IF(SUMIFS($Y:$Y,$O:$O,"Yes",$B:$B,'Client Level Data'!$B80)&gt;0,"Vet Flag","")</f>
        <v/>
      </c>
    </row>
    <row r="81" spans="1:31" s="44" customFormat="1" ht="15.75" customHeight="1">
      <c r="A81" s="37"/>
      <c r="B81" s="42"/>
      <c r="C81" s="42"/>
      <c r="D81" s="43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38"/>
      <c r="X81" s="38"/>
      <c r="Y81" s="38">
        <f t="shared" si="0"/>
        <v>0</v>
      </c>
      <c r="Z81" s="40">
        <f>IFERROR((COUNTIF($A:$A,'Client Level Data'!$A81))/COUNTIF($B:$B,$B81),0)</f>
        <v>0</v>
      </c>
      <c r="AA81" s="40" t="str">
        <f>IF(SUMIFS($Y:$Y,$N:$N,"Yes",$B:$B,'Client Level Data'!$B81)&gt;0,"Chronic Flag","")</f>
        <v/>
      </c>
      <c r="AB81" s="40" t="str">
        <f>IF(SUMIFS($Y:$Y,$P:$P,"Yes",$B:$B,'Client Level Data'!$B81)&gt;0,"PY Flag","")</f>
        <v/>
      </c>
      <c r="AC81" s="40" t="str">
        <f>IF(SUMIFS($Y:$Y,$D:$D,"&lt;18",$P:$P,"Yes",$B:$B,'Client Level Data'!$B81)&gt;0,"PY &lt;18",IF(SUMIFS($Y:$Y,$D:$D,"&gt;17",$D:$D,"&lt;25",$P:$P,"Yes",$B:$B,'Client Level Data'!$B81)&gt;0,"PY &gt;17 &lt;25",""))</f>
        <v/>
      </c>
      <c r="AD81" s="40">
        <f>IF('Client Level Data'!$S81="Yes",1,0)+IF('Client Level Data'!$T81="Yes",1,0)+IF('Client Level Data'!$U81="Yes",1,0)</f>
        <v>0</v>
      </c>
      <c r="AE81" s="38" t="str">
        <f>IF(SUMIFS($Y:$Y,$O:$O,"Yes",$B:$B,'Client Level Data'!$B81)&gt;0,"Vet Flag","")</f>
        <v/>
      </c>
    </row>
    <row r="82" spans="1:31" s="44" customFormat="1" ht="15.75" customHeight="1">
      <c r="A82" s="37"/>
      <c r="B82" s="42"/>
      <c r="C82" s="42"/>
      <c r="D82" s="43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38"/>
      <c r="X82" s="38"/>
      <c r="Y82" s="38">
        <f t="shared" si="0"/>
        <v>0</v>
      </c>
      <c r="Z82" s="40">
        <f>IFERROR((COUNTIF($A:$A,'Client Level Data'!$A82))/COUNTIF($B:$B,$B82),0)</f>
        <v>0</v>
      </c>
      <c r="AA82" s="40" t="str">
        <f>IF(SUMIFS($Y:$Y,$N:$N,"Yes",$B:$B,'Client Level Data'!$B82)&gt;0,"Chronic Flag","")</f>
        <v/>
      </c>
      <c r="AB82" s="40" t="str">
        <f>IF(SUMIFS($Y:$Y,$P:$P,"Yes",$B:$B,'Client Level Data'!$B82)&gt;0,"PY Flag","")</f>
        <v/>
      </c>
      <c r="AC82" s="40" t="str">
        <f>IF(SUMIFS($Y:$Y,$D:$D,"&lt;18",$P:$P,"Yes",$B:$B,'Client Level Data'!$B82)&gt;0,"PY &lt;18",IF(SUMIFS($Y:$Y,$D:$D,"&gt;17",$D:$D,"&lt;25",$P:$P,"Yes",$B:$B,'Client Level Data'!$B82)&gt;0,"PY &gt;17 &lt;25",""))</f>
        <v/>
      </c>
      <c r="AD82" s="40">
        <f>IF('Client Level Data'!$S82="Yes",1,0)+IF('Client Level Data'!$T82="Yes",1,0)+IF('Client Level Data'!$U82="Yes",1,0)</f>
        <v>0</v>
      </c>
      <c r="AE82" s="38" t="str">
        <f>IF(SUMIFS($Y:$Y,$O:$O,"Yes",$B:$B,'Client Level Data'!$B82)&gt;0,"Vet Flag","")</f>
        <v/>
      </c>
    </row>
    <row r="83" spans="1:31" s="44" customFormat="1" ht="15.75" customHeight="1">
      <c r="A83" s="37"/>
      <c r="B83" s="42"/>
      <c r="C83" s="42"/>
      <c r="D83" s="43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38"/>
      <c r="X83" s="38"/>
      <c r="Y83" s="38">
        <f t="shared" si="0"/>
        <v>0</v>
      </c>
      <c r="Z83" s="40">
        <f>IFERROR((COUNTIF($A:$A,'Client Level Data'!$A83))/COUNTIF($B:$B,$B83),0)</f>
        <v>0</v>
      </c>
      <c r="AA83" s="40" t="str">
        <f>IF(SUMIFS($Y:$Y,$N:$N,"Yes",$B:$B,'Client Level Data'!$B83)&gt;0,"Chronic Flag","")</f>
        <v/>
      </c>
      <c r="AB83" s="40" t="str">
        <f>IF(SUMIFS($Y:$Y,$P:$P,"Yes",$B:$B,'Client Level Data'!$B83)&gt;0,"PY Flag","")</f>
        <v/>
      </c>
      <c r="AC83" s="40" t="str">
        <f>IF(SUMIFS($Y:$Y,$D:$D,"&lt;18",$P:$P,"Yes",$B:$B,'Client Level Data'!$B83)&gt;0,"PY &lt;18",IF(SUMIFS($Y:$Y,$D:$D,"&gt;17",$D:$D,"&lt;25",$P:$P,"Yes",$B:$B,'Client Level Data'!$B83)&gt;0,"PY &gt;17 &lt;25",""))</f>
        <v/>
      </c>
      <c r="AD83" s="40">
        <f>IF('Client Level Data'!$S83="Yes",1,0)+IF('Client Level Data'!$T83="Yes",1,0)+IF('Client Level Data'!$U83="Yes",1,0)</f>
        <v>0</v>
      </c>
      <c r="AE83" s="38" t="str">
        <f>IF(SUMIFS($Y:$Y,$O:$O,"Yes",$B:$B,'Client Level Data'!$B83)&gt;0,"Vet Flag","")</f>
        <v/>
      </c>
    </row>
    <row r="84" spans="1:31" s="44" customFormat="1" ht="15.75" customHeight="1">
      <c r="A84" s="37"/>
      <c r="B84" s="42"/>
      <c r="C84" s="42"/>
      <c r="D84" s="43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38"/>
      <c r="X84" s="38"/>
      <c r="Y84" s="38">
        <f t="shared" si="0"/>
        <v>0</v>
      </c>
      <c r="Z84" s="40">
        <f>IFERROR((COUNTIF($A:$A,'Client Level Data'!$A84))/COUNTIF($B:$B,$B84),0)</f>
        <v>0</v>
      </c>
      <c r="AA84" s="40" t="str">
        <f>IF(SUMIFS($Y:$Y,$N:$N,"Yes",$B:$B,'Client Level Data'!$B84)&gt;0,"Chronic Flag","")</f>
        <v/>
      </c>
      <c r="AB84" s="40" t="str">
        <f>IF(SUMIFS($Y:$Y,$P:$P,"Yes",$B:$B,'Client Level Data'!$B84)&gt;0,"PY Flag","")</f>
        <v/>
      </c>
      <c r="AC84" s="40" t="str">
        <f>IF(SUMIFS($Y:$Y,$D:$D,"&lt;18",$P:$P,"Yes",$B:$B,'Client Level Data'!$B84)&gt;0,"PY &lt;18",IF(SUMIFS($Y:$Y,$D:$D,"&gt;17",$D:$D,"&lt;25",$P:$P,"Yes",$B:$B,'Client Level Data'!$B84)&gt;0,"PY &gt;17 &lt;25",""))</f>
        <v/>
      </c>
      <c r="AD84" s="40">
        <f>IF('Client Level Data'!$S84="Yes",1,0)+IF('Client Level Data'!$T84="Yes",1,0)+IF('Client Level Data'!$U84="Yes",1,0)</f>
        <v>0</v>
      </c>
      <c r="AE84" s="38" t="str">
        <f>IF(SUMIFS($Y:$Y,$O:$O,"Yes",$B:$B,'Client Level Data'!$B84)&gt;0,"Vet Flag","")</f>
        <v/>
      </c>
    </row>
    <row r="85" spans="1:31" s="44" customFormat="1" ht="15.75" customHeight="1">
      <c r="A85" s="37"/>
      <c r="B85" s="42"/>
      <c r="C85" s="42"/>
      <c r="D85" s="43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38"/>
      <c r="X85" s="38"/>
      <c r="Y85" s="38">
        <f t="shared" si="0"/>
        <v>0</v>
      </c>
      <c r="Z85" s="40">
        <f>IFERROR((COUNTIF($A:$A,'Client Level Data'!$A85))/COUNTIF($B:$B,$B85),0)</f>
        <v>0</v>
      </c>
      <c r="AA85" s="40" t="str">
        <f>IF(SUMIFS($Y:$Y,$N:$N,"Yes",$B:$B,'Client Level Data'!$B85)&gt;0,"Chronic Flag","")</f>
        <v/>
      </c>
      <c r="AB85" s="40" t="str">
        <f>IF(SUMIFS($Y:$Y,$P:$P,"Yes",$B:$B,'Client Level Data'!$B85)&gt;0,"PY Flag","")</f>
        <v/>
      </c>
      <c r="AC85" s="40" t="str">
        <f>IF(SUMIFS($Y:$Y,$D:$D,"&lt;18",$P:$P,"Yes",$B:$B,'Client Level Data'!$B85)&gt;0,"PY &lt;18",IF(SUMIFS($Y:$Y,$D:$D,"&gt;17",$D:$D,"&lt;25",$P:$P,"Yes",$B:$B,'Client Level Data'!$B85)&gt;0,"PY &gt;17 &lt;25",""))</f>
        <v/>
      </c>
      <c r="AD85" s="40">
        <f>IF('Client Level Data'!$S85="Yes",1,0)+IF('Client Level Data'!$T85="Yes",1,0)+IF('Client Level Data'!$U85="Yes",1,0)</f>
        <v>0</v>
      </c>
      <c r="AE85" s="38" t="str">
        <f>IF(SUMIFS($Y:$Y,$O:$O,"Yes",$B:$B,'Client Level Data'!$B85)&gt;0,"Vet Flag","")</f>
        <v/>
      </c>
    </row>
    <row r="86" spans="1:31" s="44" customFormat="1" ht="15.75" customHeight="1">
      <c r="A86" s="37"/>
      <c r="B86" s="42"/>
      <c r="C86" s="42"/>
      <c r="D86" s="43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38"/>
      <c r="X86" s="38"/>
      <c r="Y86" s="38">
        <f t="shared" si="0"/>
        <v>0</v>
      </c>
      <c r="Z86" s="40">
        <f>IFERROR((COUNTIF($A:$A,'Client Level Data'!$A86))/COUNTIF($B:$B,$B86),0)</f>
        <v>0</v>
      </c>
      <c r="AA86" s="40" t="str">
        <f>IF(SUMIFS($Y:$Y,$N:$N,"Yes",$B:$B,'Client Level Data'!$B86)&gt;0,"Chronic Flag","")</f>
        <v/>
      </c>
      <c r="AB86" s="40" t="str">
        <f>IF(SUMIFS($Y:$Y,$P:$P,"Yes",$B:$B,'Client Level Data'!$B86)&gt;0,"PY Flag","")</f>
        <v/>
      </c>
      <c r="AC86" s="40" t="str">
        <f>IF(SUMIFS($Y:$Y,$D:$D,"&lt;18",$P:$P,"Yes",$B:$B,'Client Level Data'!$B86)&gt;0,"PY &lt;18",IF(SUMIFS($Y:$Y,$D:$D,"&gt;17",$D:$D,"&lt;25",$P:$P,"Yes",$B:$B,'Client Level Data'!$B86)&gt;0,"PY &gt;17 &lt;25",""))</f>
        <v/>
      </c>
      <c r="AD86" s="40">
        <f>IF('Client Level Data'!$S86="Yes",1,0)+IF('Client Level Data'!$T86="Yes",1,0)+IF('Client Level Data'!$U86="Yes",1,0)</f>
        <v>0</v>
      </c>
      <c r="AE86" s="38" t="str">
        <f>IF(SUMIFS($Y:$Y,$O:$O,"Yes",$B:$B,'Client Level Data'!$B86)&gt;0,"Vet Flag","")</f>
        <v/>
      </c>
    </row>
    <row r="87" spans="1:31" s="44" customFormat="1" ht="15.75" customHeight="1">
      <c r="A87" s="37"/>
      <c r="B87" s="42"/>
      <c r="C87" s="42"/>
      <c r="D87" s="43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38"/>
      <c r="X87" s="38"/>
      <c r="Y87" s="38">
        <f t="shared" si="0"/>
        <v>0</v>
      </c>
      <c r="Z87" s="40">
        <f>IFERROR((COUNTIF($A:$A,'Client Level Data'!$A87))/COUNTIF($B:$B,$B87),0)</f>
        <v>0</v>
      </c>
      <c r="AA87" s="40" t="str">
        <f>IF(SUMIFS($Y:$Y,$N:$N,"Yes",$B:$B,'Client Level Data'!$B87)&gt;0,"Chronic Flag","")</f>
        <v/>
      </c>
      <c r="AB87" s="40" t="str">
        <f>IF(SUMIFS($Y:$Y,$P:$P,"Yes",$B:$B,'Client Level Data'!$B87)&gt;0,"PY Flag","")</f>
        <v/>
      </c>
      <c r="AC87" s="40" t="str">
        <f>IF(SUMIFS($Y:$Y,$D:$D,"&lt;18",$P:$P,"Yes",$B:$B,'Client Level Data'!$B87)&gt;0,"PY &lt;18",IF(SUMIFS($Y:$Y,$D:$D,"&gt;17",$D:$D,"&lt;25",$P:$P,"Yes",$B:$B,'Client Level Data'!$B87)&gt;0,"PY &gt;17 &lt;25",""))</f>
        <v/>
      </c>
      <c r="AD87" s="40">
        <f>IF('Client Level Data'!$S87="Yes",1,0)+IF('Client Level Data'!$T87="Yes",1,0)+IF('Client Level Data'!$U87="Yes",1,0)</f>
        <v>0</v>
      </c>
      <c r="AE87" s="38" t="str">
        <f>IF(SUMIFS($Y:$Y,$O:$O,"Yes",$B:$B,'Client Level Data'!$B87)&gt;0,"Vet Flag","")</f>
        <v/>
      </c>
    </row>
    <row r="88" spans="1:31" s="44" customFormat="1" ht="15.75" customHeight="1">
      <c r="A88" s="37"/>
      <c r="B88" s="42"/>
      <c r="C88" s="42"/>
      <c r="D88" s="43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38"/>
      <c r="X88" s="38"/>
      <c r="Y88" s="38">
        <f t="shared" si="0"/>
        <v>0</v>
      </c>
      <c r="Z88" s="40">
        <f>IFERROR((COUNTIF($A:$A,'Client Level Data'!$A88))/COUNTIF($B:$B,$B88),0)</f>
        <v>0</v>
      </c>
      <c r="AA88" s="40" t="str">
        <f>IF(SUMIFS($Y:$Y,$N:$N,"Yes",$B:$B,'Client Level Data'!$B88)&gt;0,"Chronic Flag","")</f>
        <v/>
      </c>
      <c r="AB88" s="40" t="str">
        <f>IF(SUMIFS($Y:$Y,$P:$P,"Yes",$B:$B,'Client Level Data'!$B88)&gt;0,"PY Flag","")</f>
        <v/>
      </c>
      <c r="AC88" s="40" t="str">
        <f>IF(SUMIFS($Y:$Y,$D:$D,"&lt;18",$P:$P,"Yes",$B:$B,'Client Level Data'!$B88)&gt;0,"PY &lt;18",IF(SUMIFS($Y:$Y,$D:$D,"&gt;17",$D:$D,"&lt;25",$P:$P,"Yes",$B:$B,'Client Level Data'!$B88)&gt;0,"PY &gt;17 &lt;25",""))</f>
        <v/>
      </c>
      <c r="AD88" s="40">
        <f>IF('Client Level Data'!$S88="Yes",1,0)+IF('Client Level Data'!$T88="Yes",1,0)+IF('Client Level Data'!$U88="Yes",1,0)</f>
        <v>0</v>
      </c>
      <c r="AE88" s="38" t="str">
        <f>IF(SUMIFS($Y:$Y,$O:$O,"Yes",$B:$B,'Client Level Data'!$B88)&gt;0,"Vet Flag","")</f>
        <v/>
      </c>
    </row>
    <row r="89" spans="1:31" s="44" customFormat="1" ht="15.75" customHeight="1">
      <c r="A89" s="37"/>
      <c r="B89" s="42"/>
      <c r="C89" s="42"/>
      <c r="D89" s="43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38"/>
      <c r="X89" s="38"/>
      <c r="Y89" s="38">
        <f t="shared" si="0"/>
        <v>0</v>
      </c>
      <c r="Z89" s="40">
        <f>IFERROR((COUNTIF($A:$A,'Client Level Data'!$A89))/COUNTIF($B:$B,$B89),0)</f>
        <v>0</v>
      </c>
      <c r="AA89" s="40" t="str">
        <f>IF(SUMIFS($Y:$Y,$N:$N,"Yes",$B:$B,'Client Level Data'!$B89)&gt;0,"Chronic Flag","")</f>
        <v/>
      </c>
      <c r="AB89" s="40" t="str">
        <f>IF(SUMIFS($Y:$Y,$P:$P,"Yes",$B:$B,'Client Level Data'!$B89)&gt;0,"PY Flag","")</f>
        <v/>
      </c>
      <c r="AC89" s="40" t="str">
        <f>IF(SUMIFS($Y:$Y,$D:$D,"&lt;18",$P:$P,"Yes",$B:$B,'Client Level Data'!$B89)&gt;0,"PY &lt;18",IF(SUMIFS($Y:$Y,$D:$D,"&gt;17",$D:$D,"&lt;25",$P:$P,"Yes",$B:$B,'Client Level Data'!$B89)&gt;0,"PY &gt;17 &lt;25",""))</f>
        <v/>
      </c>
      <c r="AD89" s="40">
        <f>IF('Client Level Data'!$S89="Yes",1,0)+IF('Client Level Data'!$T89="Yes",1,0)+IF('Client Level Data'!$U89="Yes",1,0)</f>
        <v>0</v>
      </c>
      <c r="AE89" s="38" t="str">
        <f>IF(SUMIFS($Y:$Y,$O:$O,"Yes",$B:$B,'Client Level Data'!$B89)&gt;0,"Vet Flag","")</f>
        <v/>
      </c>
    </row>
    <row r="90" spans="1:31" s="44" customFormat="1" ht="15.75" customHeight="1">
      <c r="A90" s="37"/>
      <c r="B90" s="42"/>
      <c r="C90" s="42"/>
      <c r="D90" s="43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38"/>
      <c r="X90" s="38"/>
      <c r="Y90" s="38">
        <f t="shared" si="0"/>
        <v>0</v>
      </c>
      <c r="Z90" s="40">
        <f>IFERROR((COUNTIF($A:$A,'Client Level Data'!$A90))/COUNTIF($B:$B,$B90),0)</f>
        <v>0</v>
      </c>
      <c r="AA90" s="40" t="str">
        <f>IF(SUMIFS($Y:$Y,$N:$N,"Yes",$B:$B,'Client Level Data'!$B90)&gt;0,"Chronic Flag","")</f>
        <v/>
      </c>
      <c r="AB90" s="40" t="str">
        <f>IF(SUMIFS($Y:$Y,$P:$P,"Yes",$B:$B,'Client Level Data'!$B90)&gt;0,"PY Flag","")</f>
        <v/>
      </c>
      <c r="AC90" s="40" t="str">
        <f>IF(SUMIFS($Y:$Y,$D:$D,"&lt;18",$P:$P,"Yes",$B:$B,'Client Level Data'!$B90)&gt;0,"PY &lt;18",IF(SUMIFS($Y:$Y,$D:$D,"&gt;17",$D:$D,"&lt;25",$P:$P,"Yes",$B:$B,'Client Level Data'!$B90)&gt;0,"PY &gt;17 &lt;25",""))</f>
        <v/>
      </c>
      <c r="AD90" s="40">
        <f>IF('Client Level Data'!$S90="Yes",1,0)+IF('Client Level Data'!$T90="Yes",1,0)+IF('Client Level Data'!$U90="Yes",1,0)</f>
        <v>0</v>
      </c>
      <c r="AE90" s="38" t="str">
        <f>IF(SUMIFS($Y:$Y,$O:$O,"Yes",$B:$B,'Client Level Data'!$B90)&gt;0,"Vet Flag","")</f>
        <v/>
      </c>
    </row>
    <row r="91" spans="1:31" s="44" customFormat="1" ht="15.75" customHeight="1">
      <c r="A91" s="37"/>
      <c r="B91" s="42"/>
      <c r="C91" s="42"/>
      <c r="D91" s="43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38"/>
      <c r="X91" s="38"/>
      <c r="Y91" s="38">
        <f t="shared" si="0"/>
        <v>0</v>
      </c>
      <c r="Z91" s="40">
        <f>IFERROR((COUNTIF($A:$A,'Client Level Data'!$A91))/COUNTIF($B:$B,$B91),0)</f>
        <v>0</v>
      </c>
      <c r="AA91" s="40" t="str">
        <f>IF(SUMIFS($Y:$Y,$N:$N,"Yes",$B:$B,'Client Level Data'!$B91)&gt;0,"Chronic Flag","")</f>
        <v/>
      </c>
      <c r="AB91" s="40" t="str">
        <f>IF(SUMIFS($Y:$Y,$P:$P,"Yes",$B:$B,'Client Level Data'!$B91)&gt;0,"PY Flag","")</f>
        <v/>
      </c>
      <c r="AC91" s="40" t="str">
        <f>IF(SUMIFS($Y:$Y,$D:$D,"&lt;18",$P:$P,"Yes",$B:$B,'Client Level Data'!$B91)&gt;0,"PY &lt;18",IF(SUMIFS($Y:$Y,$D:$D,"&gt;17",$D:$D,"&lt;25",$P:$P,"Yes",$B:$B,'Client Level Data'!$B91)&gt;0,"PY &gt;17 &lt;25",""))</f>
        <v/>
      </c>
      <c r="AD91" s="40">
        <f>IF('Client Level Data'!$S91="Yes",1,0)+IF('Client Level Data'!$T91="Yes",1,0)+IF('Client Level Data'!$U91="Yes",1,0)</f>
        <v>0</v>
      </c>
      <c r="AE91" s="38" t="str">
        <f>IF(SUMIFS($Y:$Y,$O:$O,"Yes",$B:$B,'Client Level Data'!$B91)&gt;0,"Vet Flag","")</f>
        <v/>
      </c>
    </row>
    <row r="92" spans="1:31" s="44" customFormat="1" ht="15.75" customHeight="1">
      <c r="A92" s="37"/>
      <c r="B92" s="42"/>
      <c r="C92" s="42"/>
      <c r="D92" s="43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38"/>
      <c r="X92" s="38"/>
      <c r="Y92" s="38">
        <f t="shared" si="0"/>
        <v>0</v>
      </c>
      <c r="Z92" s="40">
        <f>IFERROR((COUNTIF($A:$A,'Client Level Data'!$A92))/COUNTIF($B:$B,$B92),0)</f>
        <v>0</v>
      </c>
      <c r="AA92" s="40" t="str">
        <f>IF(SUMIFS($Y:$Y,$N:$N,"Yes",$B:$B,'Client Level Data'!$B92)&gt;0,"Chronic Flag","")</f>
        <v/>
      </c>
      <c r="AB92" s="40" t="str">
        <f>IF(SUMIFS($Y:$Y,$P:$P,"Yes",$B:$B,'Client Level Data'!$B92)&gt;0,"PY Flag","")</f>
        <v/>
      </c>
      <c r="AC92" s="40" t="str">
        <f>IF(SUMIFS($Y:$Y,$D:$D,"&lt;18",$P:$P,"Yes",$B:$B,'Client Level Data'!$B92)&gt;0,"PY &lt;18",IF(SUMIFS($Y:$Y,$D:$D,"&gt;17",$D:$D,"&lt;25",$P:$P,"Yes",$B:$B,'Client Level Data'!$B92)&gt;0,"PY &gt;17 &lt;25",""))</f>
        <v/>
      </c>
      <c r="AD92" s="40">
        <f>IF('Client Level Data'!$S92="Yes",1,0)+IF('Client Level Data'!$T92="Yes",1,0)+IF('Client Level Data'!$U92="Yes",1,0)</f>
        <v>0</v>
      </c>
      <c r="AE92" s="38" t="str">
        <f>IF(SUMIFS($Y:$Y,$O:$O,"Yes",$B:$B,'Client Level Data'!$B92)&gt;0,"Vet Flag","")</f>
        <v/>
      </c>
    </row>
    <row r="93" spans="1:31" s="44" customFormat="1" ht="15.75" customHeight="1">
      <c r="A93" s="37"/>
      <c r="B93" s="42"/>
      <c r="C93" s="42"/>
      <c r="D93" s="43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38"/>
      <c r="X93" s="38"/>
      <c r="Y93" s="38">
        <f t="shared" si="0"/>
        <v>0</v>
      </c>
      <c r="Z93" s="40">
        <f>IFERROR((COUNTIF($A:$A,'Client Level Data'!$A93))/COUNTIF($B:$B,$B93),0)</f>
        <v>0</v>
      </c>
      <c r="AA93" s="40" t="str">
        <f>IF(SUMIFS($Y:$Y,$N:$N,"Yes",$B:$B,'Client Level Data'!$B93)&gt;0,"Chronic Flag","")</f>
        <v/>
      </c>
      <c r="AB93" s="40" t="str">
        <f>IF(SUMIFS($Y:$Y,$P:$P,"Yes",$B:$B,'Client Level Data'!$B93)&gt;0,"PY Flag","")</f>
        <v/>
      </c>
      <c r="AC93" s="40" t="str">
        <f>IF(SUMIFS($Y:$Y,$D:$D,"&lt;18",$P:$P,"Yes",$B:$B,'Client Level Data'!$B93)&gt;0,"PY &lt;18",IF(SUMIFS($Y:$Y,$D:$D,"&gt;17",$D:$D,"&lt;25",$P:$P,"Yes",$B:$B,'Client Level Data'!$B93)&gt;0,"PY &gt;17 &lt;25",""))</f>
        <v/>
      </c>
      <c r="AD93" s="40">
        <f>IF('Client Level Data'!$S93="Yes",1,0)+IF('Client Level Data'!$T93="Yes",1,0)+IF('Client Level Data'!$U93="Yes",1,0)</f>
        <v>0</v>
      </c>
      <c r="AE93" s="38" t="str">
        <f>IF(SUMIFS($Y:$Y,$O:$O,"Yes",$B:$B,'Client Level Data'!$B93)&gt;0,"Vet Flag","")</f>
        <v/>
      </c>
    </row>
    <row r="94" spans="1:31" s="44" customFormat="1" ht="15.75" customHeight="1">
      <c r="A94" s="37"/>
      <c r="B94" s="42"/>
      <c r="C94" s="42"/>
      <c r="D94" s="43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38"/>
      <c r="X94" s="38"/>
      <c r="Y94" s="38">
        <f t="shared" si="0"/>
        <v>0</v>
      </c>
      <c r="Z94" s="40">
        <f>IFERROR((COUNTIF($A:$A,'Client Level Data'!$A94))/COUNTIF($B:$B,$B94),0)</f>
        <v>0</v>
      </c>
      <c r="AA94" s="40" t="str">
        <f>IF(SUMIFS($Y:$Y,$N:$N,"Yes",$B:$B,'Client Level Data'!$B94)&gt;0,"Chronic Flag","")</f>
        <v/>
      </c>
      <c r="AB94" s="40" t="str">
        <f>IF(SUMIFS($Y:$Y,$P:$P,"Yes",$B:$B,'Client Level Data'!$B94)&gt;0,"PY Flag","")</f>
        <v/>
      </c>
      <c r="AC94" s="40" t="str">
        <f>IF(SUMIFS($Y:$Y,$D:$D,"&lt;18",$P:$P,"Yes",$B:$B,'Client Level Data'!$B94)&gt;0,"PY &lt;18",IF(SUMIFS($Y:$Y,$D:$D,"&gt;17",$D:$D,"&lt;25",$P:$P,"Yes",$B:$B,'Client Level Data'!$B94)&gt;0,"PY &gt;17 &lt;25",""))</f>
        <v/>
      </c>
      <c r="AD94" s="40">
        <f>IF('Client Level Data'!$S94="Yes",1,0)+IF('Client Level Data'!$T94="Yes",1,0)+IF('Client Level Data'!$U94="Yes",1,0)</f>
        <v>0</v>
      </c>
      <c r="AE94" s="38" t="str">
        <f>IF(SUMIFS($Y:$Y,$O:$O,"Yes",$B:$B,'Client Level Data'!$B94)&gt;0,"Vet Flag","")</f>
        <v/>
      </c>
    </row>
    <row r="95" spans="1:31" s="44" customFormat="1" ht="15.75" customHeight="1">
      <c r="A95" s="37"/>
      <c r="B95" s="42"/>
      <c r="C95" s="42"/>
      <c r="D95" s="43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38"/>
      <c r="X95" s="38"/>
      <c r="Y95" s="38">
        <f t="shared" si="0"/>
        <v>0</v>
      </c>
      <c r="Z95" s="40">
        <f>IFERROR((COUNTIF($A:$A,'Client Level Data'!$A95))/COUNTIF($B:$B,$B95),0)</f>
        <v>0</v>
      </c>
      <c r="AA95" s="40" t="str">
        <f>IF(SUMIFS($Y:$Y,$N:$N,"Yes",$B:$B,'Client Level Data'!$B95)&gt;0,"Chronic Flag","")</f>
        <v/>
      </c>
      <c r="AB95" s="40" t="str">
        <f>IF(SUMIFS($Y:$Y,$P:$P,"Yes",$B:$B,'Client Level Data'!$B95)&gt;0,"PY Flag","")</f>
        <v/>
      </c>
      <c r="AC95" s="40" t="str">
        <f>IF(SUMIFS($Y:$Y,$D:$D,"&lt;18",$P:$P,"Yes",$B:$B,'Client Level Data'!$B95)&gt;0,"PY &lt;18",IF(SUMIFS($Y:$Y,$D:$D,"&gt;17",$D:$D,"&lt;25",$P:$P,"Yes",$B:$B,'Client Level Data'!$B95)&gt;0,"PY &gt;17 &lt;25",""))</f>
        <v/>
      </c>
      <c r="AD95" s="40">
        <f>IF('Client Level Data'!$S95="Yes",1,0)+IF('Client Level Data'!$T95="Yes",1,0)+IF('Client Level Data'!$U95="Yes",1,0)</f>
        <v>0</v>
      </c>
      <c r="AE95" s="38" t="str">
        <f>IF(SUMIFS($Y:$Y,$O:$O,"Yes",$B:$B,'Client Level Data'!$B95)&gt;0,"Vet Flag","")</f>
        <v/>
      </c>
    </row>
    <row r="96" spans="1:31" s="44" customFormat="1" ht="15.75" customHeight="1">
      <c r="A96" s="37"/>
      <c r="B96" s="42"/>
      <c r="C96" s="42"/>
      <c r="D96" s="43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38"/>
      <c r="X96" s="38"/>
      <c r="Y96" s="38">
        <f t="shared" si="0"/>
        <v>0</v>
      </c>
      <c r="Z96" s="40">
        <f>IFERROR((COUNTIF($A:$A,'Client Level Data'!$A96))/COUNTIF($B:$B,$B96),0)</f>
        <v>0</v>
      </c>
      <c r="AA96" s="40" t="str">
        <f>IF(SUMIFS($Y:$Y,$N:$N,"Yes",$B:$B,'Client Level Data'!$B96)&gt;0,"Chronic Flag","")</f>
        <v/>
      </c>
      <c r="AB96" s="40" t="str">
        <f>IF(SUMIFS($Y:$Y,$P:$P,"Yes",$B:$B,'Client Level Data'!$B96)&gt;0,"PY Flag","")</f>
        <v/>
      </c>
      <c r="AC96" s="40" t="str">
        <f>IF(SUMIFS($Y:$Y,$D:$D,"&lt;18",$P:$P,"Yes",$B:$B,'Client Level Data'!$B96)&gt;0,"PY &lt;18",IF(SUMIFS($Y:$Y,$D:$D,"&gt;17",$D:$D,"&lt;25",$P:$P,"Yes",$B:$B,'Client Level Data'!$B96)&gt;0,"PY &gt;17 &lt;25",""))</f>
        <v/>
      </c>
      <c r="AD96" s="40">
        <f>IF('Client Level Data'!$S96="Yes",1,0)+IF('Client Level Data'!$T96="Yes",1,0)+IF('Client Level Data'!$U96="Yes",1,0)</f>
        <v>0</v>
      </c>
      <c r="AE96" s="38" t="str">
        <f>IF(SUMIFS($Y:$Y,$O:$O,"Yes",$B:$B,'Client Level Data'!$B96)&gt;0,"Vet Flag","")</f>
        <v/>
      </c>
    </row>
    <row r="97" spans="1:32" s="44" customFormat="1" ht="15.75" customHeight="1">
      <c r="A97" s="37"/>
      <c r="B97" s="42"/>
      <c r="C97" s="42"/>
      <c r="D97" s="43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38"/>
      <c r="X97" s="38"/>
      <c r="Y97" s="38">
        <f t="shared" si="0"/>
        <v>0</v>
      </c>
      <c r="Z97" s="40">
        <f>IFERROR((COUNTIF($A:$A,'Client Level Data'!$A97))/COUNTIF($B:$B,$B97),0)</f>
        <v>0</v>
      </c>
      <c r="AA97" s="40" t="str">
        <f>IF(SUMIFS($Y:$Y,$N:$N,"Yes",$B:$B,'Client Level Data'!$B97)&gt;0,"Chronic Flag","")</f>
        <v/>
      </c>
      <c r="AB97" s="40" t="str">
        <f>IF(SUMIFS($Y:$Y,$P:$P,"Yes",$B:$B,'Client Level Data'!$B97)&gt;0,"PY Flag","")</f>
        <v/>
      </c>
      <c r="AC97" s="40" t="str">
        <f>IF(SUMIFS($Y:$Y,$D:$D,"&lt;18",$P:$P,"Yes",$B:$B,'Client Level Data'!$B97)&gt;0,"PY &lt;18",IF(SUMIFS($Y:$Y,$D:$D,"&gt;17",$D:$D,"&lt;25",$P:$P,"Yes",$B:$B,'Client Level Data'!$B97)&gt;0,"PY &gt;17 &lt;25",""))</f>
        <v/>
      </c>
      <c r="AD97" s="40">
        <f>IF('Client Level Data'!$S97="Yes",1,0)+IF('Client Level Data'!$T97="Yes",1,0)+IF('Client Level Data'!$U97="Yes",1,0)</f>
        <v>0</v>
      </c>
      <c r="AE97" s="38" t="str">
        <f>IF(SUMIFS($Y:$Y,$O:$O,"Yes",$B:$B,'Client Level Data'!$B97)&gt;0,"Vet Flag","")</f>
        <v/>
      </c>
    </row>
    <row r="98" spans="1:32" s="44" customFormat="1" ht="15.75" customHeight="1">
      <c r="A98" s="37"/>
      <c r="B98" s="42"/>
      <c r="C98" s="42"/>
      <c r="D98" s="43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38"/>
      <c r="X98" s="38"/>
      <c r="Y98" s="38">
        <f t="shared" si="0"/>
        <v>0</v>
      </c>
      <c r="Z98" s="40">
        <f>IFERROR((COUNTIF($A:$A,'Client Level Data'!$A98))/COUNTIF($B:$B,$B98),0)</f>
        <v>0</v>
      </c>
      <c r="AA98" s="40" t="str">
        <f>IF(SUMIFS($Y:$Y,$N:$N,"Yes",$B:$B,'Client Level Data'!$B98)&gt;0,"Chronic Flag","")</f>
        <v/>
      </c>
      <c r="AB98" s="40" t="str">
        <f>IF(SUMIFS($Y:$Y,$P:$P,"Yes",$B:$B,'Client Level Data'!$B98)&gt;0,"PY Flag","")</f>
        <v/>
      </c>
      <c r="AC98" s="40" t="str">
        <f>IF(SUMIFS($Y:$Y,$D:$D,"&lt;18",$P:$P,"Yes",$B:$B,'Client Level Data'!$B98)&gt;0,"PY &lt;18",IF(SUMIFS($Y:$Y,$D:$D,"&gt;17",$D:$D,"&lt;25",$P:$P,"Yes",$B:$B,'Client Level Data'!$B98)&gt;0,"PY &gt;17 &lt;25",""))</f>
        <v/>
      </c>
      <c r="AD98" s="40">
        <f>IF('Client Level Data'!$S98="Yes",1,0)+IF('Client Level Data'!$T98="Yes",1,0)+IF('Client Level Data'!$U98="Yes",1,0)</f>
        <v>0</v>
      </c>
      <c r="AE98" s="38" t="str">
        <f>IF(SUMIFS($Y:$Y,$O:$O,"Yes",$B:$B,'Client Level Data'!$B98)&gt;0,"Vet Flag","")</f>
        <v/>
      </c>
    </row>
    <row r="99" spans="1:32" s="44" customFormat="1" ht="15.75" customHeight="1">
      <c r="A99" s="37"/>
      <c r="B99" s="42"/>
      <c r="C99" s="42"/>
      <c r="D99" s="43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38"/>
      <c r="X99" s="38"/>
      <c r="Y99" s="38">
        <f t="shared" si="0"/>
        <v>0</v>
      </c>
      <c r="Z99" s="40">
        <f>IFERROR((COUNTIF($A:$A,'Client Level Data'!$A99))/COUNTIF($B:$B,$B99),0)</f>
        <v>0</v>
      </c>
      <c r="AA99" s="40" t="str">
        <f>IF(SUMIFS($Y:$Y,$N:$N,"Yes",$B:$B,'Client Level Data'!$B99)&gt;0,"Chronic Flag","")</f>
        <v/>
      </c>
      <c r="AB99" s="40" t="str">
        <f>IF(SUMIFS($Y:$Y,$P:$P,"Yes",$B:$B,'Client Level Data'!$B99)&gt;0,"PY Flag","")</f>
        <v/>
      </c>
      <c r="AC99" s="40" t="str">
        <f>IF(SUMIFS($Y:$Y,$D:$D,"&lt;18",$P:$P,"Yes",$B:$B,'Client Level Data'!$B99)&gt;0,"PY &lt;18",IF(SUMIFS($Y:$Y,$D:$D,"&gt;17",$D:$D,"&lt;25",$P:$P,"Yes",$B:$B,'Client Level Data'!$B99)&gt;0,"PY &gt;17 &lt;25",""))</f>
        <v/>
      </c>
      <c r="AD99" s="40">
        <f>IF('Client Level Data'!$S99="Yes",1,0)+IF('Client Level Data'!$T99="Yes",1,0)+IF('Client Level Data'!$U99="Yes",1,0)</f>
        <v>0</v>
      </c>
      <c r="AE99" s="38" t="str">
        <f>IF(SUMIFS($Y:$Y,$O:$O,"Yes",$B:$B,'Client Level Data'!$B99)&gt;0,"Vet Flag","")</f>
        <v/>
      </c>
    </row>
    <row r="100" spans="1:32" s="44" customFormat="1" ht="15.75" customHeight="1">
      <c r="A100" s="37"/>
      <c r="B100" s="42"/>
      <c r="C100" s="42"/>
      <c r="D100" s="43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38"/>
      <c r="X100" s="38"/>
      <c r="Y100" s="38">
        <f t="shared" si="0"/>
        <v>0</v>
      </c>
      <c r="Z100" s="40">
        <f>IFERROR((COUNTIF($A:$A,'Client Level Data'!$A100))/COUNTIF($B:$B,$B100),0)</f>
        <v>0</v>
      </c>
      <c r="AA100" s="40" t="str">
        <f>IF(SUMIFS($Y:$Y,$N:$N,"Yes",$B:$B,'Client Level Data'!$B100)&gt;0,"Chronic Flag","")</f>
        <v/>
      </c>
      <c r="AB100" s="40" t="str">
        <f>IF(SUMIFS($Y:$Y,$P:$P,"Yes",$B:$B,'Client Level Data'!$B100)&gt;0,"PY Flag","")</f>
        <v/>
      </c>
      <c r="AC100" s="40" t="str">
        <f>IF(SUMIFS($Y:$Y,$D:$D,"&lt;18",$P:$P,"Yes",$B:$B,'Client Level Data'!$B100)&gt;0,"PY &lt;18",IF(SUMIFS($Y:$Y,$D:$D,"&gt;17",$D:$D,"&lt;25",$P:$P,"Yes",$B:$B,'Client Level Data'!$B100)&gt;0,"PY &gt;17 &lt;25",""))</f>
        <v/>
      </c>
      <c r="AD100" s="40">
        <f>IF('Client Level Data'!$S100="Yes",1,0)+IF('Client Level Data'!$T100="Yes",1,0)+IF('Client Level Data'!$U100="Yes",1,0)</f>
        <v>0</v>
      </c>
      <c r="AE100" s="38" t="str">
        <f>IF(SUMIFS($Y:$Y,$O:$O,"Yes",$B:$B,'Client Level Data'!$B100)&gt;0,"Vet Flag","")</f>
        <v/>
      </c>
    </row>
    <row r="101" spans="1:32" s="44" customFormat="1" ht="15.75" customHeight="1">
      <c r="A101" s="37"/>
      <c r="B101" s="42"/>
      <c r="C101" s="42"/>
      <c r="D101" s="43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38"/>
      <c r="X101" s="38"/>
      <c r="Y101" s="38">
        <f t="shared" si="0"/>
        <v>0</v>
      </c>
      <c r="Z101" s="40">
        <f>IFERROR((COUNTIF($A:$A,'Client Level Data'!$A101))/COUNTIF($B:$B,$B101),0)</f>
        <v>0</v>
      </c>
      <c r="AA101" s="40" t="str">
        <f>IF(SUMIFS($Y:$Y,$N:$N,"Yes",$B:$B,'Client Level Data'!$B101)&gt;0,"Chronic Flag","")</f>
        <v/>
      </c>
      <c r="AB101" s="40" t="str">
        <f>IF(SUMIFS($Y:$Y,$P:$P,"Yes",$B:$B,'Client Level Data'!$B101)&gt;0,"PY Flag","")</f>
        <v/>
      </c>
      <c r="AC101" s="40" t="str">
        <f>IF(SUMIFS($Y:$Y,$D:$D,"&lt;18",$P:$P,"Yes",$B:$B,'Client Level Data'!$B101)&gt;0,"PY &lt;18",IF(SUMIFS($Y:$Y,$D:$D,"&gt;17",$D:$D,"&lt;25",$P:$P,"Yes",$B:$B,'Client Level Data'!$B101)&gt;0,"PY &gt;17 &lt;25",""))</f>
        <v/>
      </c>
      <c r="AD101" s="40">
        <f>IF('Client Level Data'!$S101="Yes",1,0)+IF('Client Level Data'!$T101="Yes",1,0)+IF('Client Level Data'!$U101="Yes",1,0)</f>
        <v>0</v>
      </c>
      <c r="AE101" s="38" t="str">
        <f>IF(SUMIFS($Y:$Y,$O:$O,"Yes",$B:$B,'Client Level Data'!$B101)&gt;0,"Vet Flag","")</f>
        <v/>
      </c>
    </row>
    <row r="102" spans="1:32" s="44" customFormat="1" ht="15.75" customHeight="1">
      <c r="A102" s="37"/>
      <c r="B102" s="42"/>
      <c r="C102" s="42"/>
      <c r="D102" s="43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38"/>
      <c r="X102" s="38"/>
      <c r="Y102" s="38">
        <f t="shared" si="0"/>
        <v>0</v>
      </c>
      <c r="Z102" s="40">
        <f>IFERROR((COUNTIF($A:$A,'Client Level Data'!$A102))/COUNTIF($B:$B,$B102),0)</f>
        <v>0</v>
      </c>
      <c r="AA102" s="40" t="str">
        <f>IF(SUMIFS($Y:$Y,$N:$N,"Yes",$B:$B,'Client Level Data'!$B102)&gt;0,"Chronic Flag","")</f>
        <v/>
      </c>
      <c r="AB102" s="40" t="str">
        <f>IF(SUMIFS($Y:$Y,$P:$P,"Yes",$B:$B,'Client Level Data'!$B102)&gt;0,"PY Flag","")</f>
        <v/>
      </c>
      <c r="AC102" s="40" t="str">
        <f>IF(SUMIFS($Y:$Y,$D:$D,"&lt;18",$P:$P,"Yes",$B:$B,'Client Level Data'!$B102)&gt;0,"PY &lt;18",IF(SUMIFS($Y:$Y,$D:$D,"&gt;17",$D:$D,"&lt;25",$P:$P,"Yes",$B:$B,'Client Level Data'!$B102)&gt;0,"PY &gt;17 &lt;25",""))</f>
        <v/>
      </c>
      <c r="AD102" s="40">
        <f>IF('Client Level Data'!$S102="Yes",1,0)+IF('Client Level Data'!$T102="Yes",1,0)+IF('Client Level Data'!$U102="Yes",1,0)</f>
        <v>0</v>
      </c>
      <c r="AE102" s="38" t="str">
        <f>IF(SUMIFS($Y:$Y,$O:$O,"Yes",$B:$B,'Client Level Data'!$B102)&gt;0,"Vet Flag","")</f>
        <v/>
      </c>
    </row>
    <row r="103" spans="1:32" s="44" customFormat="1" ht="15.75" customHeight="1">
      <c r="A103" s="37"/>
      <c r="B103" s="42"/>
      <c r="C103" s="42"/>
      <c r="D103" s="43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38"/>
      <c r="X103" s="38"/>
      <c r="Y103" s="38">
        <f t="shared" si="0"/>
        <v>0</v>
      </c>
      <c r="Z103" s="40">
        <f>IFERROR((COUNTIF($A:$A,'Client Level Data'!$A103))/COUNTIF($B:$B,$B103),0)</f>
        <v>0</v>
      </c>
      <c r="AA103" s="40" t="str">
        <f>IF(SUMIFS($Y:$Y,$N:$N,"Yes",$B:$B,'Client Level Data'!$B103)&gt;0,"Chronic Flag","")</f>
        <v/>
      </c>
      <c r="AB103" s="40" t="str">
        <f>IF(SUMIFS($Y:$Y,$P:$P,"Yes",$B:$B,'Client Level Data'!$B103)&gt;0,"PY Flag","")</f>
        <v/>
      </c>
      <c r="AC103" s="40" t="str">
        <f>IF(SUMIFS($Y:$Y,$D:$D,"&lt;18",$P:$P,"Yes",$B:$B,'Client Level Data'!$B103)&gt;0,"PY &lt;18",IF(SUMIFS($Y:$Y,$D:$D,"&gt;17",$D:$D,"&lt;25",$P:$P,"Yes",$B:$B,'Client Level Data'!$B103)&gt;0,"PY &gt;17 &lt;25",""))</f>
        <v/>
      </c>
      <c r="AD103" s="40">
        <f>IF('Client Level Data'!$S103="Yes",1,0)+IF('Client Level Data'!$T103="Yes",1,0)+IF('Client Level Data'!$U103="Yes",1,0)</f>
        <v>0</v>
      </c>
      <c r="AE103" s="38" t="str">
        <f>IF(SUMIFS($Y:$Y,$O:$O,"Yes",$B:$B,'Client Level Data'!$B103)&gt;0,"Vet Flag","")</f>
        <v/>
      </c>
    </row>
    <row r="104" spans="1:32" s="44" customFormat="1" ht="15.75" customHeight="1">
      <c r="A104" s="37"/>
      <c r="B104" s="42"/>
      <c r="C104" s="42"/>
      <c r="D104" s="43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38"/>
      <c r="X104" s="38"/>
      <c r="Y104" s="38">
        <f t="shared" si="0"/>
        <v>0</v>
      </c>
      <c r="Z104" s="40">
        <f>IFERROR((COUNTIF($A:$A,'Client Level Data'!$A104))/COUNTIF($B:$B,$B104),0)</f>
        <v>0</v>
      </c>
      <c r="AA104" s="40" t="str">
        <f>IF(SUMIFS($Y:$Y,$N:$N,"Yes",$B:$B,'Client Level Data'!$B104)&gt;0,"Chronic Flag","")</f>
        <v/>
      </c>
      <c r="AB104" s="40" t="str">
        <f>IF(SUMIFS($Y:$Y,$P:$P,"Yes",$B:$B,'Client Level Data'!$B104)&gt;0,"PY Flag","")</f>
        <v/>
      </c>
      <c r="AC104" s="40" t="str">
        <f>IF(SUMIFS($Y:$Y,$D:$D,"&lt;18",$P:$P,"Yes",$B:$B,'Client Level Data'!$B104)&gt;0,"PY &lt;18",IF(SUMIFS($Y:$Y,$D:$D,"&gt;17",$D:$D,"&lt;25",$P:$P,"Yes",$B:$B,'Client Level Data'!$B104)&gt;0,"PY &gt;17 &lt;25",""))</f>
        <v/>
      </c>
      <c r="AD104" s="40">
        <f>IF('Client Level Data'!$S104="Yes",1,0)+IF('Client Level Data'!$T104="Yes",1,0)+IF('Client Level Data'!$U104="Yes",1,0)</f>
        <v>0</v>
      </c>
      <c r="AE104" s="38" t="str">
        <f>IF(SUMIFS($Y:$Y,$O:$O,"Yes",$B:$B,'Client Level Data'!$B104)&gt;0,"Vet Flag","")</f>
        <v/>
      </c>
    </row>
    <row r="105" spans="1:32" s="44" customFormat="1" ht="15.75" customHeight="1">
      <c r="A105" s="37"/>
      <c r="B105" s="42"/>
      <c r="C105" s="42"/>
      <c r="D105" s="43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38"/>
      <c r="X105" s="38"/>
      <c r="Y105" s="38">
        <f t="shared" si="0"/>
        <v>0</v>
      </c>
      <c r="Z105" s="40">
        <f>IFERROR((COUNTIF($A:$A,'Client Level Data'!$A105))/COUNTIF($B:$B,$B105),0)</f>
        <v>0</v>
      </c>
      <c r="AA105" s="40" t="str">
        <f>IF(SUMIFS($Y:$Y,$N:$N,"Yes",$B:$B,'Client Level Data'!$B105)&gt;0,"Chronic Flag","")</f>
        <v/>
      </c>
      <c r="AB105" s="40" t="str">
        <f>IF(SUMIFS($Y:$Y,$P:$P,"Yes",$B:$B,'Client Level Data'!$B105)&gt;0,"PY Flag","")</f>
        <v/>
      </c>
      <c r="AC105" s="40" t="str">
        <f>IF(SUMIFS($Y:$Y,$D:$D,"&lt;18",$P:$P,"Yes",$B:$B,'Client Level Data'!$B105)&gt;0,"PY &lt;18",IF(SUMIFS($Y:$Y,$D:$D,"&gt;17",$D:$D,"&lt;25",$P:$P,"Yes",$B:$B,'Client Level Data'!$B105)&gt;0,"PY &gt;17 &lt;25",""))</f>
        <v/>
      </c>
      <c r="AD105" s="40">
        <f>IF('Client Level Data'!$S105="Yes",1,0)+IF('Client Level Data'!$T105="Yes",1,0)+IF('Client Level Data'!$U105="Yes",1,0)</f>
        <v>0</v>
      </c>
      <c r="AE105" s="38" t="str">
        <f>IF(SUMIFS($Y:$Y,$O:$O,"Yes",$B:$B,'Client Level Data'!$B105)&gt;0,"Vet Flag","")</f>
        <v/>
      </c>
    </row>
    <row r="106" spans="1:32" s="44" customFormat="1" ht="15.75" customHeight="1">
      <c r="A106" s="37"/>
      <c r="B106" s="42"/>
      <c r="C106" s="42"/>
      <c r="D106" s="43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38"/>
      <c r="X106" s="38"/>
      <c r="Y106" s="38">
        <f t="shared" si="0"/>
        <v>0</v>
      </c>
      <c r="Z106" s="40">
        <f>IFERROR((COUNTIF($A:$A,'Client Level Data'!$A106))/COUNTIF($B:$B,$B106),0)</f>
        <v>0</v>
      </c>
      <c r="AA106" s="40" t="str">
        <f>IF(SUMIFS($Y:$Y,$N:$N,"Yes",$B:$B,'Client Level Data'!$B106)&gt;0,"Chronic Flag","")</f>
        <v/>
      </c>
      <c r="AB106" s="40" t="str">
        <f>IF(SUMIFS($Y:$Y,$P:$P,"Yes",$B:$B,'Client Level Data'!$B106)&gt;0,"PY Flag","")</f>
        <v/>
      </c>
      <c r="AC106" s="40" t="str">
        <f>IF(SUMIFS($Y:$Y,$D:$D,"&lt;18",$P:$P,"Yes",$B:$B,'Client Level Data'!$B106)&gt;0,"PY &lt;18",IF(SUMIFS($Y:$Y,$D:$D,"&gt;17",$D:$D,"&lt;25",$P:$P,"Yes",$B:$B,'Client Level Data'!$B106)&gt;0,"PY &gt;17 &lt;25",""))</f>
        <v/>
      </c>
      <c r="AD106" s="40">
        <f>IF('Client Level Data'!$S106="Yes",1,0)+IF('Client Level Data'!$T106="Yes",1,0)+IF('Client Level Data'!$U106="Yes",1,0)</f>
        <v>0</v>
      </c>
      <c r="AE106" s="38" t="str">
        <f>IF(SUMIFS($Y:$Y,$O:$O,"Yes",$B:$B,'Client Level Data'!$B106)&gt;0,"Vet Flag","")</f>
        <v/>
      </c>
    </row>
    <row r="107" spans="1:32" s="44" customFormat="1" ht="15.75" customHeight="1">
      <c r="A107" s="37"/>
      <c r="B107" s="42"/>
      <c r="C107" s="42"/>
      <c r="D107" s="43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38"/>
      <c r="X107" s="38"/>
      <c r="Y107" s="38">
        <f t="shared" si="0"/>
        <v>0</v>
      </c>
      <c r="Z107" s="40">
        <f>IFERROR((COUNTIF($A:$A,'Client Level Data'!$A107))/COUNTIF($B:$B,$B107),0)</f>
        <v>0</v>
      </c>
      <c r="AA107" s="40" t="str">
        <f>IF(SUMIFS($Y:$Y,$N:$N,"Yes",$B:$B,'Client Level Data'!$B107)&gt;0,"Chronic Flag","")</f>
        <v/>
      </c>
      <c r="AB107" s="40" t="str">
        <f>IF(SUMIFS($Y:$Y,$P:$P,"Yes",$B:$B,'Client Level Data'!$B107)&gt;0,"PY Flag","")</f>
        <v/>
      </c>
      <c r="AC107" s="40" t="str">
        <f>IF(SUMIFS($Y:$Y,$D:$D,"&lt;18",$P:$P,"Yes",$B:$B,'Client Level Data'!$B107)&gt;0,"PY &lt;18",IF(SUMIFS($Y:$Y,$D:$D,"&gt;17",$D:$D,"&lt;25",$P:$P,"Yes",$B:$B,'Client Level Data'!$B107)&gt;0,"PY &gt;17 &lt;25",""))</f>
        <v/>
      </c>
      <c r="AD107" s="40">
        <f>IF('Client Level Data'!$S107="Yes",1,0)+IF('Client Level Data'!$T107="Yes",1,0)+IF('Client Level Data'!$U107="Yes",1,0)</f>
        <v>0</v>
      </c>
      <c r="AE107" s="38" t="str">
        <f>IF(SUMIFS($Y:$Y,$O:$O,"Yes",$B:$B,'Client Level Data'!$B107)&gt;0,"Vet Flag","")</f>
        <v/>
      </c>
    </row>
    <row r="108" spans="1:32" s="44" customFormat="1" ht="15.75" customHeight="1">
      <c r="A108" s="37"/>
      <c r="B108" s="42"/>
      <c r="C108" s="42"/>
      <c r="D108" s="43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38"/>
      <c r="X108" s="38"/>
      <c r="Y108" s="38">
        <f t="shared" si="0"/>
        <v>0</v>
      </c>
      <c r="Z108" s="40">
        <f>IFERROR((COUNTIF($A:$A,'Client Level Data'!$A108))/COUNTIF($B:$B,$B108),0)</f>
        <v>0</v>
      </c>
      <c r="AA108" s="40" t="str">
        <f>IF(SUMIFS($Y:$Y,$N:$N,"Yes",$B:$B,'Client Level Data'!$B108)&gt;0,"Chronic Flag","")</f>
        <v/>
      </c>
      <c r="AB108" s="40" t="str">
        <f>IF(SUMIFS($Y:$Y,$P:$P,"Yes",$B:$B,'Client Level Data'!$B108)&gt;0,"PY Flag","")</f>
        <v/>
      </c>
      <c r="AC108" s="40" t="str">
        <f>IF(SUMIFS($Y:$Y,$D:$D,"&lt;18",$P:$P,"Yes",$B:$B,'Client Level Data'!$B108)&gt;0,"PY &lt;18",IF(SUMIFS($Y:$Y,$D:$D,"&gt;17",$D:$D,"&lt;25",$P:$P,"Yes",$B:$B,'Client Level Data'!$B108)&gt;0,"PY &gt;17 &lt;25",""))</f>
        <v/>
      </c>
      <c r="AD108" s="40">
        <f>IF('Client Level Data'!$S108="Yes",1,0)+IF('Client Level Data'!$T108="Yes",1,0)+IF('Client Level Data'!$U108="Yes",1,0)</f>
        <v>0</v>
      </c>
      <c r="AE108" s="38" t="str">
        <f>IF(SUMIFS($Y:$Y,$O:$O,"Yes",$B:$B,'Client Level Data'!$B108)&gt;0,"Vet Flag","")</f>
        <v/>
      </c>
    </row>
    <row r="109" spans="1:32" s="44" customFormat="1" ht="15.75" customHeight="1">
      <c r="A109" s="37"/>
      <c r="B109" s="42"/>
      <c r="C109" s="42"/>
      <c r="D109" s="43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38"/>
      <c r="X109" s="38"/>
      <c r="Y109" s="38">
        <f t="shared" si="0"/>
        <v>0</v>
      </c>
      <c r="Z109" s="40">
        <f>IFERROR((COUNTIF($A:$A,'Client Level Data'!$A109))/COUNTIF($B:$B,$B109),0)</f>
        <v>0</v>
      </c>
      <c r="AA109" s="40" t="str">
        <f>IF(SUMIFS($Y:$Y,$N:$N,"Yes",$B:$B,'Client Level Data'!$B109)&gt;0,"Chronic Flag","")</f>
        <v/>
      </c>
      <c r="AB109" s="40" t="str">
        <f>IF(SUMIFS($Y:$Y,$P:$P,"Yes",$B:$B,'Client Level Data'!$B109)&gt;0,"PY Flag","")</f>
        <v/>
      </c>
      <c r="AC109" s="40" t="str">
        <f>IF(SUMIFS($Y:$Y,$D:$D,"&lt;18",$P:$P,"Yes",$B:$B,'Client Level Data'!$B109)&gt;0,"PY &lt;18",IF(SUMIFS($Y:$Y,$D:$D,"&gt;17",$D:$D,"&lt;25",$P:$P,"Yes",$B:$B,'Client Level Data'!$B109)&gt;0,"PY &gt;17 &lt;25",""))</f>
        <v/>
      </c>
      <c r="AD109" s="40">
        <f>IF('Client Level Data'!$S109="Yes",1,0)+IF('Client Level Data'!$T109="Yes",1,0)+IF('Client Level Data'!$U109="Yes",1,0)</f>
        <v>0</v>
      </c>
      <c r="AE109" s="38" t="str">
        <f>IF(SUMIFS($Y:$Y,$O:$O,"Yes",$B:$B,'Client Level Data'!$B109)&gt;0,"Vet Flag","")</f>
        <v/>
      </c>
    </row>
    <row r="110" spans="1:32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2"/>
      <c r="Z110" s="2"/>
      <c r="AA110" s="2"/>
      <c r="AB110" s="2"/>
      <c r="AC110" s="2"/>
      <c r="AD110" s="1"/>
      <c r="AE110" s="1"/>
      <c r="AF110" s="3"/>
    </row>
    <row r="111" spans="1:32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2"/>
      <c r="Z111" s="2"/>
      <c r="AA111" s="2"/>
      <c r="AB111" s="2"/>
      <c r="AC111" s="2"/>
      <c r="AD111" s="1"/>
      <c r="AE111" s="1"/>
      <c r="AF111" s="3"/>
    </row>
    <row r="112" spans="1:3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2"/>
      <c r="Z112" s="2"/>
      <c r="AA112" s="2"/>
      <c r="AB112" s="2"/>
      <c r="AC112" s="2"/>
      <c r="AD112" s="1"/>
      <c r="AE112" s="1"/>
      <c r="AF112" s="3"/>
    </row>
    <row r="113" spans="1:32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2"/>
      <c r="Z113" s="2"/>
      <c r="AA113" s="2"/>
      <c r="AB113" s="2"/>
      <c r="AC113" s="2"/>
      <c r="AD113" s="1"/>
      <c r="AE113" s="1"/>
      <c r="AF113" s="3"/>
    </row>
    <row r="114" spans="1:32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2"/>
      <c r="Z114" s="2"/>
      <c r="AA114" s="2"/>
      <c r="AB114" s="2"/>
      <c r="AC114" s="2"/>
      <c r="AD114" s="1"/>
      <c r="AE114" s="1"/>
      <c r="AF114" s="3"/>
    </row>
    <row r="115" spans="1:32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2"/>
      <c r="Z115" s="2"/>
      <c r="AA115" s="2"/>
      <c r="AB115" s="2"/>
      <c r="AC115" s="2"/>
      <c r="AD115" s="1"/>
      <c r="AE115" s="1"/>
      <c r="AF115" s="3"/>
    </row>
    <row r="116" spans="1:32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2"/>
      <c r="Z116" s="2"/>
      <c r="AA116" s="2"/>
      <c r="AB116" s="2"/>
      <c r="AC116" s="2"/>
      <c r="AD116" s="1"/>
      <c r="AE116" s="1"/>
      <c r="AF116" s="3"/>
    </row>
    <row r="117" spans="1:32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2"/>
      <c r="Z117" s="2"/>
      <c r="AA117" s="2"/>
      <c r="AB117" s="2"/>
      <c r="AC117" s="2"/>
      <c r="AD117" s="1"/>
      <c r="AE117" s="1"/>
      <c r="AF117" s="3"/>
    </row>
    <row r="118" spans="1:32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2"/>
      <c r="Z118" s="2"/>
      <c r="AA118" s="2"/>
      <c r="AB118" s="2"/>
      <c r="AC118" s="2"/>
      <c r="AD118" s="1"/>
      <c r="AE118" s="1"/>
      <c r="AF118" s="3"/>
    </row>
    <row r="119" spans="1:32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2"/>
      <c r="Z119" s="2"/>
      <c r="AA119" s="2"/>
      <c r="AB119" s="2"/>
      <c r="AC119" s="2"/>
      <c r="AD119" s="1"/>
      <c r="AE119" s="1"/>
      <c r="AF119" s="3"/>
    </row>
    <row r="120" spans="1:32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2"/>
      <c r="Z120" s="2"/>
      <c r="AA120" s="2"/>
      <c r="AB120" s="2"/>
      <c r="AC120" s="2"/>
      <c r="AD120" s="1"/>
      <c r="AE120" s="1"/>
      <c r="AF120" s="3"/>
    </row>
    <row r="121" spans="1:32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2"/>
      <c r="Z121" s="2"/>
      <c r="AA121" s="2"/>
      <c r="AB121" s="2"/>
      <c r="AC121" s="2"/>
      <c r="AD121" s="1"/>
      <c r="AE121" s="1"/>
      <c r="AF121" s="3"/>
    </row>
    <row r="122" spans="1:3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2"/>
      <c r="Z122" s="2"/>
      <c r="AA122" s="2"/>
      <c r="AB122" s="2"/>
      <c r="AC122" s="2"/>
      <c r="AD122" s="1"/>
      <c r="AE122" s="1"/>
      <c r="AF122" s="3"/>
    </row>
    <row r="123" spans="1:32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2"/>
      <c r="Z123" s="2"/>
      <c r="AA123" s="2"/>
      <c r="AB123" s="2"/>
      <c r="AC123" s="2"/>
      <c r="AD123" s="1"/>
      <c r="AE123" s="1"/>
      <c r="AF123" s="3"/>
    </row>
    <row r="124" spans="1:32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2"/>
      <c r="Z124" s="2"/>
      <c r="AA124" s="2"/>
      <c r="AB124" s="2"/>
      <c r="AC124" s="2"/>
      <c r="AD124" s="1"/>
      <c r="AE124" s="1"/>
      <c r="AF124" s="3"/>
    </row>
    <row r="125" spans="1:32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2"/>
      <c r="Z125" s="2"/>
      <c r="AA125" s="2"/>
      <c r="AB125" s="2"/>
      <c r="AC125" s="2"/>
      <c r="AD125" s="1"/>
      <c r="AE125" s="1"/>
      <c r="AF125" s="3"/>
    </row>
    <row r="126" spans="1:32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2"/>
      <c r="Z126" s="2"/>
      <c r="AA126" s="2"/>
      <c r="AB126" s="2"/>
      <c r="AC126" s="2"/>
      <c r="AD126" s="1"/>
      <c r="AE126" s="1"/>
      <c r="AF126" s="3"/>
    </row>
    <row r="127" spans="1:32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2"/>
      <c r="Z127" s="2"/>
      <c r="AA127" s="2"/>
      <c r="AB127" s="2"/>
      <c r="AC127" s="2"/>
      <c r="AD127" s="1"/>
      <c r="AE127" s="1"/>
      <c r="AF127" s="3"/>
    </row>
    <row r="128" spans="1:32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2"/>
      <c r="Z128" s="2"/>
      <c r="AA128" s="2"/>
      <c r="AB128" s="2"/>
      <c r="AC128" s="2"/>
      <c r="AD128" s="1"/>
      <c r="AE128" s="1"/>
      <c r="AF128" s="3"/>
    </row>
    <row r="129" spans="1:32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2"/>
      <c r="Z129" s="2"/>
      <c r="AA129" s="2"/>
      <c r="AB129" s="2"/>
      <c r="AC129" s="2"/>
      <c r="AD129" s="1"/>
      <c r="AE129" s="1"/>
      <c r="AF129" s="3"/>
    </row>
    <row r="130" spans="1:32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2"/>
      <c r="Z130" s="2"/>
      <c r="AA130" s="2"/>
      <c r="AB130" s="2"/>
      <c r="AC130" s="2"/>
      <c r="AD130" s="1"/>
      <c r="AE130" s="1"/>
      <c r="AF130" s="3"/>
    </row>
    <row r="131" spans="1:32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2"/>
      <c r="Z131" s="2"/>
      <c r="AA131" s="2"/>
      <c r="AB131" s="2"/>
      <c r="AC131" s="2"/>
      <c r="AD131" s="1"/>
      <c r="AE131" s="1"/>
      <c r="AF131" s="3"/>
    </row>
    <row r="132" spans="1: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2"/>
      <c r="Z132" s="2"/>
      <c r="AA132" s="2"/>
      <c r="AB132" s="2"/>
      <c r="AC132" s="2"/>
      <c r="AD132" s="1"/>
      <c r="AE132" s="1"/>
      <c r="AF132" s="3"/>
    </row>
    <row r="133" spans="1:32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2"/>
      <c r="Z133" s="2"/>
      <c r="AA133" s="2"/>
      <c r="AB133" s="2"/>
      <c r="AC133" s="2"/>
      <c r="AD133" s="1"/>
      <c r="AE133" s="1"/>
      <c r="AF133" s="3"/>
    </row>
    <row r="134" spans="1:32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2"/>
      <c r="Z134" s="2"/>
      <c r="AA134" s="2"/>
      <c r="AB134" s="2"/>
      <c r="AC134" s="2"/>
      <c r="AD134" s="1"/>
      <c r="AE134" s="1"/>
      <c r="AF134" s="3"/>
    </row>
    <row r="135" spans="1:32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2"/>
      <c r="Z135" s="2"/>
      <c r="AA135" s="2"/>
      <c r="AB135" s="2"/>
      <c r="AC135" s="2"/>
      <c r="AD135" s="1"/>
      <c r="AE135" s="1"/>
      <c r="AF135" s="3"/>
    </row>
    <row r="136" spans="1:32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2"/>
      <c r="Z136" s="2"/>
      <c r="AA136" s="2"/>
      <c r="AB136" s="2"/>
      <c r="AC136" s="2"/>
      <c r="AD136" s="1"/>
      <c r="AE136" s="1"/>
      <c r="AF136" s="3"/>
    </row>
    <row r="137" spans="1:32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2"/>
      <c r="Z137" s="2"/>
      <c r="AA137" s="2"/>
      <c r="AB137" s="2"/>
      <c r="AC137" s="2"/>
      <c r="AD137" s="1"/>
      <c r="AE137" s="1"/>
      <c r="AF137" s="3"/>
    </row>
    <row r="138" spans="1:32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2"/>
      <c r="Z138" s="2"/>
      <c r="AA138" s="2"/>
      <c r="AB138" s="2"/>
      <c r="AC138" s="2"/>
      <c r="AD138" s="1"/>
      <c r="AE138" s="1"/>
      <c r="AF138" s="3"/>
    </row>
    <row r="139" spans="1:32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2"/>
      <c r="Z139" s="2"/>
      <c r="AA139" s="2"/>
      <c r="AB139" s="2"/>
      <c r="AC139" s="2"/>
      <c r="AD139" s="1"/>
      <c r="AE139" s="1"/>
      <c r="AF139" s="3"/>
    </row>
    <row r="140" spans="1:32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2"/>
      <c r="Z140" s="2"/>
      <c r="AA140" s="2"/>
      <c r="AB140" s="2"/>
      <c r="AC140" s="2"/>
      <c r="AD140" s="1"/>
      <c r="AE140" s="1"/>
      <c r="AF140" s="3"/>
    </row>
    <row r="141" spans="1:32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2"/>
      <c r="Z141" s="2"/>
      <c r="AA141" s="2"/>
      <c r="AB141" s="2"/>
      <c r="AC141" s="2"/>
      <c r="AD141" s="1"/>
      <c r="AE141" s="1"/>
      <c r="AF141" s="3"/>
    </row>
    <row r="142" spans="1:3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2"/>
      <c r="Z142" s="2"/>
      <c r="AA142" s="2"/>
      <c r="AB142" s="2"/>
      <c r="AC142" s="2"/>
      <c r="AD142" s="1"/>
      <c r="AE142" s="1"/>
      <c r="AF142" s="3"/>
    </row>
    <row r="143" spans="1:32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2"/>
      <c r="Z143" s="2"/>
      <c r="AA143" s="2"/>
      <c r="AB143" s="2"/>
      <c r="AC143" s="2"/>
      <c r="AD143" s="1"/>
      <c r="AE143" s="1"/>
      <c r="AF143" s="3"/>
    </row>
    <row r="144" spans="1:32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2"/>
      <c r="Z144" s="2"/>
      <c r="AA144" s="2"/>
      <c r="AB144" s="2"/>
      <c r="AC144" s="2"/>
      <c r="AD144" s="1"/>
      <c r="AE144" s="1"/>
      <c r="AF144" s="3"/>
    </row>
    <row r="145" spans="1:32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2"/>
      <c r="Z145" s="2"/>
      <c r="AA145" s="2"/>
      <c r="AB145" s="2"/>
      <c r="AC145" s="2"/>
      <c r="AD145" s="1"/>
      <c r="AE145" s="1"/>
      <c r="AF145" s="3"/>
    </row>
    <row r="146" spans="1:32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2"/>
      <c r="Z146" s="2"/>
      <c r="AA146" s="2"/>
      <c r="AB146" s="2"/>
      <c r="AC146" s="2"/>
      <c r="AD146" s="1"/>
      <c r="AE146" s="1"/>
      <c r="AF146" s="3"/>
    </row>
    <row r="147" spans="1:32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2"/>
      <c r="Z147" s="2"/>
      <c r="AA147" s="2"/>
      <c r="AB147" s="2"/>
      <c r="AC147" s="2"/>
      <c r="AD147" s="1"/>
      <c r="AE147" s="1"/>
      <c r="AF147" s="3"/>
    </row>
    <row r="148" spans="1:32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2"/>
      <c r="Z148" s="2"/>
      <c r="AA148" s="2"/>
      <c r="AB148" s="2"/>
      <c r="AC148" s="2"/>
      <c r="AD148" s="1"/>
      <c r="AE148" s="1"/>
      <c r="AF148" s="3"/>
    </row>
    <row r="149" spans="1:32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2"/>
      <c r="Z149" s="2"/>
      <c r="AA149" s="2"/>
      <c r="AB149" s="2"/>
      <c r="AC149" s="2"/>
      <c r="AD149" s="1"/>
      <c r="AE149" s="1"/>
      <c r="AF149" s="3"/>
    </row>
    <row r="150" spans="1:32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2"/>
      <c r="Z150" s="2"/>
      <c r="AA150" s="2"/>
      <c r="AB150" s="2"/>
      <c r="AC150" s="2"/>
      <c r="AD150" s="1"/>
      <c r="AE150" s="1"/>
      <c r="AF150" s="3"/>
    </row>
    <row r="151" spans="1:32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2"/>
      <c r="Z151" s="2"/>
      <c r="AA151" s="2"/>
      <c r="AB151" s="2"/>
      <c r="AC151" s="2"/>
      <c r="AD151" s="1"/>
      <c r="AE151" s="1"/>
      <c r="AF151" s="3"/>
    </row>
    <row r="152" spans="1:3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2"/>
      <c r="Z152" s="2"/>
      <c r="AA152" s="2"/>
      <c r="AB152" s="2"/>
      <c r="AC152" s="2"/>
      <c r="AD152" s="1"/>
      <c r="AE152" s="1"/>
      <c r="AF152" s="3"/>
    </row>
    <row r="153" spans="1:32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2"/>
      <c r="Z153" s="2"/>
      <c r="AA153" s="2"/>
      <c r="AB153" s="2"/>
      <c r="AC153" s="2"/>
      <c r="AD153" s="1"/>
      <c r="AE153" s="1"/>
      <c r="AF153" s="3"/>
    </row>
    <row r="154" spans="1:32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2"/>
      <c r="Z154" s="2"/>
      <c r="AA154" s="2"/>
      <c r="AB154" s="2"/>
      <c r="AC154" s="2"/>
      <c r="AD154" s="1"/>
      <c r="AE154" s="1"/>
      <c r="AF154" s="3"/>
    </row>
    <row r="155" spans="1:32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2"/>
      <c r="Z155" s="2"/>
      <c r="AA155" s="2"/>
      <c r="AB155" s="2"/>
      <c r="AC155" s="2"/>
      <c r="AD155" s="1"/>
      <c r="AE155" s="1"/>
      <c r="AF155" s="3"/>
    </row>
    <row r="156" spans="1:32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2"/>
      <c r="Z156" s="2"/>
      <c r="AA156" s="2"/>
      <c r="AB156" s="2"/>
      <c r="AC156" s="2"/>
      <c r="AD156" s="1"/>
      <c r="AE156" s="1"/>
      <c r="AF156" s="3"/>
    </row>
    <row r="157" spans="1:32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2"/>
      <c r="Z157" s="2"/>
      <c r="AA157" s="2"/>
      <c r="AB157" s="2"/>
      <c r="AC157" s="2"/>
      <c r="AD157" s="1"/>
      <c r="AE157" s="1"/>
      <c r="AF157" s="3"/>
    </row>
    <row r="158" spans="1:32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2"/>
      <c r="Z158" s="2"/>
      <c r="AA158" s="2"/>
      <c r="AB158" s="2"/>
      <c r="AC158" s="2"/>
      <c r="AD158" s="1"/>
      <c r="AE158" s="1"/>
      <c r="AF158" s="3"/>
    </row>
    <row r="159" spans="1:32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2"/>
      <c r="Z159" s="2"/>
      <c r="AA159" s="2"/>
      <c r="AB159" s="2"/>
      <c r="AC159" s="2"/>
      <c r="AD159" s="1"/>
      <c r="AE159" s="1"/>
      <c r="AF159" s="3"/>
    </row>
    <row r="160" spans="1:32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2"/>
      <c r="Z160" s="2"/>
      <c r="AA160" s="2"/>
      <c r="AB160" s="2"/>
      <c r="AC160" s="2"/>
      <c r="AD160" s="1"/>
      <c r="AE160" s="1"/>
      <c r="AF160" s="3"/>
    </row>
    <row r="161" spans="1:32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2"/>
      <c r="Z161" s="2"/>
      <c r="AA161" s="2"/>
      <c r="AB161" s="2"/>
      <c r="AC161" s="2"/>
      <c r="AD161" s="1"/>
      <c r="AE161" s="1"/>
      <c r="AF161" s="3"/>
    </row>
    <row r="162" spans="1:3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2"/>
      <c r="Z162" s="2"/>
      <c r="AA162" s="2"/>
      <c r="AB162" s="2"/>
      <c r="AC162" s="2"/>
      <c r="AD162" s="1"/>
      <c r="AE162" s="1"/>
      <c r="AF162" s="3"/>
    </row>
    <row r="163" spans="1:32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2"/>
      <c r="Z163" s="2"/>
      <c r="AA163" s="2"/>
      <c r="AB163" s="2"/>
      <c r="AC163" s="2"/>
      <c r="AD163" s="1"/>
      <c r="AE163" s="1"/>
      <c r="AF163" s="3"/>
    </row>
    <row r="164" spans="1:32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2"/>
      <c r="Z164" s="2"/>
      <c r="AA164" s="2"/>
      <c r="AB164" s="2"/>
      <c r="AC164" s="2"/>
      <c r="AD164" s="1"/>
      <c r="AE164" s="1"/>
      <c r="AF164" s="3"/>
    </row>
    <row r="165" spans="1:32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2"/>
      <c r="Z165" s="2"/>
      <c r="AA165" s="2"/>
      <c r="AB165" s="2"/>
      <c r="AC165" s="2"/>
      <c r="AD165" s="1"/>
      <c r="AE165" s="1"/>
      <c r="AF165" s="3"/>
    </row>
    <row r="166" spans="1:32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2"/>
      <c r="Z166" s="2"/>
      <c r="AA166" s="2"/>
      <c r="AB166" s="2"/>
      <c r="AC166" s="2"/>
      <c r="AD166" s="1"/>
      <c r="AE166" s="1"/>
      <c r="AF166" s="3"/>
    </row>
    <row r="167" spans="1:32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2"/>
      <c r="Z167" s="2"/>
      <c r="AA167" s="2"/>
      <c r="AB167" s="2"/>
      <c r="AC167" s="2"/>
      <c r="AD167" s="1"/>
      <c r="AE167" s="1"/>
      <c r="AF167" s="3"/>
    </row>
    <row r="168" spans="1:32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2"/>
      <c r="Z168" s="2"/>
      <c r="AA168" s="2"/>
      <c r="AB168" s="2"/>
      <c r="AC168" s="2"/>
      <c r="AD168" s="1"/>
      <c r="AE168" s="1"/>
      <c r="AF168" s="3"/>
    </row>
    <row r="169" spans="1:32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2"/>
      <c r="Z169" s="2"/>
      <c r="AA169" s="2"/>
      <c r="AB169" s="2"/>
      <c r="AC169" s="2"/>
      <c r="AD169" s="1"/>
      <c r="AE169" s="1"/>
      <c r="AF169" s="3"/>
    </row>
    <row r="170" spans="1:32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2"/>
      <c r="Z170" s="2"/>
      <c r="AA170" s="2"/>
      <c r="AB170" s="2"/>
      <c r="AC170" s="2"/>
      <c r="AD170" s="1"/>
      <c r="AE170" s="1"/>
      <c r="AF170" s="3"/>
    </row>
    <row r="171" spans="1:32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2"/>
      <c r="Z171" s="2"/>
      <c r="AA171" s="2"/>
      <c r="AB171" s="2"/>
      <c r="AC171" s="2"/>
      <c r="AD171" s="1"/>
      <c r="AE171" s="1"/>
      <c r="AF171" s="3"/>
    </row>
    <row r="172" spans="1:3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2"/>
      <c r="Z172" s="2"/>
      <c r="AA172" s="2"/>
      <c r="AB172" s="2"/>
      <c r="AC172" s="2"/>
      <c r="AD172" s="1"/>
      <c r="AE172" s="1"/>
      <c r="AF172" s="3"/>
    </row>
    <row r="173" spans="1:32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2"/>
      <c r="Z173" s="2"/>
      <c r="AA173" s="2"/>
      <c r="AB173" s="2"/>
      <c r="AC173" s="2"/>
      <c r="AD173" s="1"/>
      <c r="AE173" s="1"/>
      <c r="AF173" s="3"/>
    </row>
    <row r="174" spans="1:32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2"/>
      <c r="Z174" s="2"/>
      <c r="AA174" s="2"/>
      <c r="AB174" s="2"/>
      <c r="AC174" s="2"/>
      <c r="AD174" s="1"/>
      <c r="AE174" s="1"/>
      <c r="AF174" s="3"/>
    </row>
    <row r="175" spans="1:32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2"/>
      <c r="Z175" s="2"/>
      <c r="AA175" s="2"/>
      <c r="AB175" s="2"/>
      <c r="AC175" s="2"/>
      <c r="AD175" s="1"/>
      <c r="AE175" s="1"/>
      <c r="AF175" s="3"/>
    </row>
    <row r="176" spans="1:32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2"/>
      <c r="Z176" s="2"/>
      <c r="AA176" s="2"/>
      <c r="AB176" s="2"/>
      <c r="AC176" s="2"/>
      <c r="AD176" s="1"/>
      <c r="AE176" s="1"/>
      <c r="AF176" s="3"/>
    </row>
    <row r="177" spans="1:32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2"/>
      <c r="Z177" s="2"/>
      <c r="AA177" s="2"/>
      <c r="AB177" s="2"/>
      <c r="AC177" s="2"/>
      <c r="AD177" s="1"/>
      <c r="AE177" s="1"/>
      <c r="AF177" s="3"/>
    </row>
    <row r="178" spans="1:32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2"/>
      <c r="Z178" s="2"/>
      <c r="AA178" s="2"/>
      <c r="AB178" s="2"/>
      <c r="AC178" s="2"/>
      <c r="AD178" s="1"/>
      <c r="AE178" s="1"/>
      <c r="AF178" s="3"/>
    </row>
    <row r="179" spans="1:32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2"/>
      <c r="Z179" s="2"/>
      <c r="AA179" s="2"/>
      <c r="AB179" s="2"/>
      <c r="AC179" s="2"/>
      <c r="AD179" s="1"/>
      <c r="AE179" s="1"/>
      <c r="AF179" s="3"/>
    </row>
    <row r="180" spans="1:32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2"/>
      <c r="Z180" s="2"/>
      <c r="AA180" s="2"/>
      <c r="AB180" s="2"/>
      <c r="AC180" s="2"/>
      <c r="AD180" s="1"/>
      <c r="AE180" s="1"/>
      <c r="AF180" s="3"/>
    </row>
    <row r="181" spans="1:32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2"/>
      <c r="Z181" s="2"/>
      <c r="AA181" s="2"/>
      <c r="AB181" s="2"/>
      <c r="AC181" s="2"/>
      <c r="AD181" s="1"/>
      <c r="AE181" s="1"/>
      <c r="AF181" s="3"/>
    </row>
    <row r="182" spans="1:3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2"/>
      <c r="Z182" s="2"/>
      <c r="AA182" s="2"/>
      <c r="AB182" s="2"/>
      <c r="AC182" s="2"/>
      <c r="AD182" s="1"/>
      <c r="AE182" s="1"/>
      <c r="AF182" s="3"/>
    </row>
    <row r="183" spans="1:32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2"/>
      <c r="Z183" s="2"/>
      <c r="AA183" s="2"/>
      <c r="AB183" s="2"/>
      <c r="AC183" s="2"/>
      <c r="AD183" s="1"/>
      <c r="AE183" s="1"/>
      <c r="AF183" s="3"/>
    </row>
    <row r="184" spans="1:32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2"/>
      <c r="Z184" s="2"/>
      <c r="AA184" s="2"/>
      <c r="AB184" s="2"/>
      <c r="AC184" s="2"/>
      <c r="AD184" s="1"/>
      <c r="AE184" s="1"/>
      <c r="AF184" s="3"/>
    </row>
    <row r="185" spans="1:32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2"/>
      <c r="Z185" s="2"/>
      <c r="AA185" s="2"/>
      <c r="AB185" s="2"/>
      <c r="AC185" s="2"/>
      <c r="AD185" s="1"/>
      <c r="AE185" s="1"/>
      <c r="AF185" s="3"/>
    </row>
    <row r="186" spans="1:32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2"/>
      <c r="Z186" s="2"/>
      <c r="AA186" s="2"/>
      <c r="AB186" s="2"/>
      <c r="AC186" s="2"/>
      <c r="AD186" s="1"/>
      <c r="AE186" s="1"/>
      <c r="AF186" s="3"/>
    </row>
    <row r="187" spans="1:32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2"/>
      <c r="Z187" s="2"/>
      <c r="AA187" s="2"/>
      <c r="AB187" s="2"/>
      <c r="AC187" s="2"/>
      <c r="AD187" s="1"/>
      <c r="AE187" s="1"/>
      <c r="AF187" s="3"/>
    </row>
    <row r="188" spans="1:32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2"/>
      <c r="Z188" s="2"/>
      <c r="AA188" s="2"/>
      <c r="AB188" s="2"/>
      <c r="AC188" s="2"/>
      <c r="AD188" s="1"/>
      <c r="AE188" s="1"/>
      <c r="AF188" s="3"/>
    </row>
    <row r="189" spans="1:32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2"/>
      <c r="Z189" s="2"/>
      <c r="AA189" s="2"/>
      <c r="AB189" s="2"/>
      <c r="AC189" s="2"/>
      <c r="AD189" s="1"/>
      <c r="AE189" s="1"/>
      <c r="AF189" s="3"/>
    </row>
    <row r="190" spans="1:32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2"/>
      <c r="Z190" s="2"/>
      <c r="AA190" s="2"/>
      <c r="AB190" s="2"/>
      <c r="AC190" s="2"/>
      <c r="AD190" s="1"/>
      <c r="AE190" s="1"/>
      <c r="AF190" s="3"/>
    </row>
    <row r="191" spans="1:32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2"/>
      <c r="Z191" s="2"/>
      <c r="AA191" s="2"/>
      <c r="AB191" s="2"/>
      <c r="AC191" s="2"/>
      <c r="AD191" s="1"/>
      <c r="AE191" s="1"/>
      <c r="AF191" s="3"/>
    </row>
    <row r="192" spans="1:3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2"/>
      <c r="Z192" s="2"/>
      <c r="AA192" s="2"/>
      <c r="AB192" s="2"/>
      <c r="AC192" s="2"/>
      <c r="AD192" s="1"/>
      <c r="AE192" s="1"/>
      <c r="AF192" s="3"/>
    </row>
    <row r="193" spans="1:32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2"/>
      <c r="Z193" s="2"/>
      <c r="AA193" s="2"/>
      <c r="AB193" s="2"/>
      <c r="AC193" s="2"/>
      <c r="AD193" s="1"/>
      <c r="AE193" s="1"/>
      <c r="AF193" s="3"/>
    </row>
    <row r="194" spans="1:32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2"/>
      <c r="Z194" s="2"/>
      <c r="AA194" s="2"/>
      <c r="AB194" s="2"/>
      <c r="AC194" s="2"/>
      <c r="AD194" s="1"/>
      <c r="AE194" s="1"/>
      <c r="AF194" s="3"/>
    </row>
    <row r="195" spans="1:32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2"/>
      <c r="Z195" s="2"/>
      <c r="AA195" s="2"/>
      <c r="AB195" s="2"/>
      <c r="AC195" s="2"/>
      <c r="AD195" s="1"/>
      <c r="AE195" s="1"/>
      <c r="AF195" s="3"/>
    </row>
    <row r="196" spans="1:32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2"/>
      <c r="Z196" s="2"/>
      <c r="AA196" s="2"/>
      <c r="AB196" s="2"/>
      <c r="AC196" s="2"/>
      <c r="AD196" s="1"/>
      <c r="AE196" s="1"/>
      <c r="AF196" s="3"/>
    </row>
    <row r="197" spans="1:32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2"/>
      <c r="Z197" s="2"/>
      <c r="AA197" s="2"/>
      <c r="AB197" s="2"/>
      <c r="AC197" s="2"/>
      <c r="AD197" s="1"/>
      <c r="AE197" s="1"/>
      <c r="AF197" s="3"/>
    </row>
    <row r="198" spans="1:32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2"/>
      <c r="Z198" s="2"/>
      <c r="AA198" s="2"/>
      <c r="AB198" s="2"/>
      <c r="AC198" s="2"/>
      <c r="AD198" s="1"/>
      <c r="AE198" s="1"/>
      <c r="AF198" s="3"/>
    </row>
    <row r="199" spans="1:32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2"/>
      <c r="Z199" s="2"/>
      <c r="AA199" s="2"/>
      <c r="AB199" s="2"/>
      <c r="AC199" s="2"/>
      <c r="AD199" s="1"/>
      <c r="AE199" s="1"/>
      <c r="AF199" s="3"/>
    </row>
    <row r="200" spans="1:32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2"/>
      <c r="Z200" s="2"/>
      <c r="AA200" s="2"/>
      <c r="AB200" s="2"/>
      <c r="AC200" s="2"/>
      <c r="AD200" s="1"/>
      <c r="AE200" s="1"/>
      <c r="AF200" s="3"/>
    </row>
    <row r="201" spans="1:32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2"/>
      <c r="Z201" s="2"/>
      <c r="AA201" s="2"/>
      <c r="AB201" s="2"/>
      <c r="AC201" s="2"/>
      <c r="AD201" s="1"/>
      <c r="AE201" s="1"/>
      <c r="AF201" s="3"/>
    </row>
    <row r="202" spans="1:3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2"/>
      <c r="Z202" s="2"/>
      <c r="AA202" s="2"/>
      <c r="AB202" s="2"/>
      <c r="AC202" s="2"/>
      <c r="AD202" s="1"/>
      <c r="AE202" s="1"/>
      <c r="AF202" s="3"/>
    </row>
    <row r="203" spans="1:32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2"/>
      <c r="Z203" s="2"/>
      <c r="AA203" s="2"/>
      <c r="AB203" s="2"/>
      <c r="AC203" s="2"/>
      <c r="AD203" s="1"/>
      <c r="AE203" s="1"/>
      <c r="AF203" s="3"/>
    </row>
    <row r="204" spans="1:32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2"/>
      <c r="Z204" s="2"/>
      <c r="AA204" s="2"/>
      <c r="AB204" s="2"/>
      <c r="AC204" s="2"/>
      <c r="AD204" s="1"/>
      <c r="AE204" s="1"/>
      <c r="AF204" s="3"/>
    </row>
    <row r="205" spans="1:32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2"/>
      <c r="Z205" s="2"/>
      <c r="AA205" s="2"/>
      <c r="AB205" s="2"/>
      <c r="AC205" s="2"/>
      <c r="AD205" s="1"/>
      <c r="AE205" s="1"/>
      <c r="AF205" s="3"/>
    </row>
    <row r="206" spans="1:32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2"/>
      <c r="Z206" s="2"/>
      <c r="AA206" s="2"/>
      <c r="AB206" s="2"/>
      <c r="AC206" s="2"/>
      <c r="AD206" s="1"/>
      <c r="AE206" s="1"/>
      <c r="AF206" s="3"/>
    </row>
    <row r="207" spans="1:32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2"/>
      <c r="Z207" s="2"/>
      <c r="AA207" s="2"/>
      <c r="AB207" s="2"/>
      <c r="AC207" s="2"/>
      <c r="AD207" s="1"/>
      <c r="AE207" s="1"/>
      <c r="AF207" s="3"/>
    </row>
    <row r="208" spans="1:32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2"/>
      <c r="Z208" s="2"/>
      <c r="AA208" s="2"/>
      <c r="AB208" s="2"/>
      <c r="AC208" s="2"/>
      <c r="AD208" s="1"/>
      <c r="AE208" s="1"/>
      <c r="AF208" s="3"/>
    </row>
    <row r="209" spans="1:32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2"/>
      <c r="Z209" s="2"/>
      <c r="AA209" s="2"/>
      <c r="AB209" s="2"/>
      <c r="AC209" s="2"/>
      <c r="AD209" s="1"/>
      <c r="AE209" s="1"/>
      <c r="AF209" s="3"/>
    </row>
    <row r="210" spans="1:32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2"/>
      <c r="Z210" s="2"/>
      <c r="AA210" s="2"/>
      <c r="AB210" s="2"/>
      <c r="AC210" s="2"/>
      <c r="AD210" s="1"/>
      <c r="AE210" s="1"/>
      <c r="AF210" s="3"/>
    </row>
    <row r="211" spans="1:32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2"/>
      <c r="Z211" s="2"/>
      <c r="AA211" s="2"/>
      <c r="AB211" s="2"/>
      <c r="AC211" s="2"/>
      <c r="AD211" s="1"/>
      <c r="AE211" s="1"/>
      <c r="AF211" s="3"/>
    </row>
    <row r="212" spans="1:3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2"/>
      <c r="Z212" s="2"/>
      <c r="AA212" s="2"/>
      <c r="AB212" s="2"/>
      <c r="AC212" s="2"/>
      <c r="AD212" s="1"/>
      <c r="AE212" s="1"/>
      <c r="AF212" s="3"/>
    </row>
    <row r="213" spans="1:32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2"/>
      <c r="Z213" s="2"/>
      <c r="AA213" s="2"/>
      <c r="AB213" s="2"/>
      <c r="AC213" s="2"/>
      <c r="AD213" s="1"/>
      <c r="AE213" s="1"/>
      <c r="AF213" s="3"/>
    </row>
    <row r="214" spans="1:32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2"/>
      <c r="Z214" s="2"/>
      <c r="AA214" s="2"/>
      <c r="AB214" s="2"/>
      <c r="AC214" s="2"/>
      <c r="AD214" s="1"/>
      <c r="AE214" s="1"/>
      <c r="AF214" s="3"/>
    </row>
    <row r="215" spans="1:32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2"/>
      <c r="Z215" s="2"/>
      <c r="AA215" s="2"/>
      <c r="AB215" s="2"/>
      <c r="AC215" s="2"/>
      <c r="AD215" s="1"/>
      <c r="AE215" s="1"/>
      <c r="AF215" s="3"/>
    </row>
    <row r="216" spans="1:32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2"/>
      <c r="Z216" s="2"/>
      <c r="AA216" s="2"/>
      <c r="AB216" s="2"/>
      <c r="AC216" s="2"/>
      <c r="AD216" s="1"/>
      <c r="AE216" s="1"/>
      <c r="AF216" s="3"/>
    </row>
    <row r="217" spans="1:32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2"/>
      <c r="Z217" s="2"/>
      <c r="AA217" s="2"/>
      <c r="AB217" s="2"/>
      <c r="AC217" s="2"/>
      <c r="AD217" s="1"/>
      <c r="AE217" s="1"/>
      <c r="AF217" s="3"/>
    </row>
    <row r="218" spans="1:32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2"/>
      <c r="Z218" s="2"/>
      <c r="AA218" s="2"/>
      <c r="AB218" s="2"/>
      <c r="AC218" s="2"/>
      <c r="AD218" s="1"/>
      <c r="AE218" s="1"/>
      <c r="AF218" s="3"/>
    </row>
    <row r="219" spans="1:32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2"/>
      <c r="Z219" s="2"/>
      <c r="AA219" s="2"/>
      <c r="AB219" s="2"/>
      <c r="AC219" s="2"/>
      <c r="AD219" s="1"/>
      <c r="AE219" s="1"/>
      <c r="AF219" s="3"/>
    </row>
    <row r="220" spans="1:32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2"/>
      <c r="Z220" s="2"/>
      <c r="AA220" s="2"/>
      <c r="AB220" s="2"/>
      <c r="AC220" s="2"/>
      <c r="AD220" s="1"/>
      <c r="AE220" s="1"/>
      <c r="AF220" s="3"/>
    </row>
    <row r="221" spans="1:32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2"/>
      <c r="Z221" s="2"/>
      <c r="AA221" s="2"/>
      <c r="AB221" s="2"/>
      <c r="AC221" s="2"/>
      <c r="AD221" s="1"/>
      <c r="AE221" s="1"/>
      <c r="AF221" s="3"/>
    </row>
    <row r="222" spans="1:3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2"/>
      <c r="Z222" s="2"/>
      <c r="AA222" s="2"/>
      <c r="AB222" s="2"/>
      <c r="AC222" s="2"/>
      <c r="AD222" s="1"/>
      <c r="AE222" s="1"/>
      <c r="AF222" s="3"/>
    </row>
    <row r="223" spans="1:32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2"/>
      <c r="Z223" s="2"/>
      <c r="AA223" s="2"/>
      <c r="AB223" s="2"/>
      <c r="AC223" s="2"/>
      <c r="AD223" s="1"/>
      <c r="AE223" s="1"/>
      <c r="AF223" s="3"/>
    </row>
    <row r="224" spans="1:32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2"/>
      <c r="Z224" s="2"/>
      <c r="AA224" s="2"/>
      <c r="AB224" s="2"/>
      <c r="AC224" s="2"/>
      <c r="AD224" s="1"/>
      <c r="AE224" s="1"/>
      <c r="AF224" s="3"/>
    </row>
    <row r="225" spans="1:32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2"/>
      <c r="Z225" s="2"/>
      <c r="AA225" s="2"/>
      <c r="AB225" s="2"/>
      <c r="AC225" s="2"/>
      <c r="AD225" s="1"/>
      <c r="AE225" s="1"/>
      <c r="AF225" s="3"/>
    </row>
    <row r="226" spans="1:32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2"/>
      <c r="Z226" s="2"/>
      <c r="AA226" s="2"/>
      <c r="AB226" s="2"/>
      <c r="AC226" s="2"/>
      <c r="AD226" s="1"/>
      <c r="AE226" s="1"/>
      <c r="AF226" s="3"/>
    </row>
    <row r="227" spans="1:32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2"/>
      <c r="Z227" s="2"/>
      <c r="AA227" s="2"/>
      <c r="AB227" s="2"/>
      <c r="AC227" s="2"/>
      <c r="AD227" s="1"/>
      <c r="AE227" s="1"/>
      <c r="AF227" s="3"/>
    </row>
    <row r="228" spans="1:32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2"/>
      <c r="Z228" s="2"/>
      <c r="AA228" s="2"/>
      <c r="AB228" s="2"/>
      <c r="AC228" s="2"/>
      <c r="AD228" s="1"/>
      <c r="AE228" s="1"/>
      <c r="AF228" s="3"/>
    </row>
    <row r="229" spans="1:32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2"/>
      <c r="Z229" s="2"/>
      <c r="AA229" s="2"/>
      <c r="AB229" s="2"/>
      <c r="AC229" s="2"/>
      <c r="AD229" s="1"/>
      <c r="AE229" s="1"/>
      <c r="AF229" s="3"/>
    </row>
    <row r="230" spans="1:32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2"/>
      <c r="Z230" s="2"/>
      <c r="AA230" s="2"/>
      <c r="AB230" s="2"/>
      <c r="AC230" s="2"/>
      <c r="AD230" s="1"/>
      <c r="AE230" s="1"/>
      <c r="AF230" s="3"/>
    </row>
    <row r="231" spans="1:32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2"/>
      <c r="Z231" s="2"/>
      <c r="AA231" s="2"/>
      <c r="AB231" s="2"/>
      <c r="AC231" s="2"/>
      <c r="AD231" s="1"/>
      <c r="AE231" s="1"/>
      <c r="AF231" s="3"/>
    </row>
    <row r="232" spans="1: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2"/>
      <c r="Z232" s="2"/>
      <c r="AA232" s="2"/>
      <c r="AB232" s="2"/>
      <c r="AC232" s="2"/>
      <c r="AD232" s="1"/>
      <c r="AE232" s="1"/>
      <c r="AF232" s="3"/>
    </row>
    <row r="233" spans="1:32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2"/>
      <c r="Z233" s="2"/>
      <c r="AA233" s="2"/>
      <c r="AB233" s="2"/>
      <c r="AC233" s="2"/>
      <c r="AD233" s="1"/>
      <c r="AE233" s="1"/>
      <c r="AF233" s="3"/>
    </row>
    <row r="234" spans="1:32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2"/>
      <c r="Z234" s="2"/>
      <c r="AA234" s="2"/>
      <c r="AB234" s="2"/>
      <c r="AC234" s="2"/>
      <c r="AD234" s="1"/>
      <c r="AE234" s="1"/>
      <c r="AF234" s="3"/>
    </row>
    <row r="235" spans="1:32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2"/>
      <c r="Z235" s="2"/>
      <c r="AA235" s="2"/>
      <c r="AB235" s="2"/>
      <c r="AC235" s="2"/>
      <c r="AD235" s="1"/>
      <c r="AE235" s="1"/>
      <c r="AF235" s="3"/>
    </row>
    <row r="236" spans="1:32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2"/>
      <c r="Z236" s="2"/>
      <c r="AA236" s="2"/>
      <c r="AB236" s="2"/>
      <c r="AC236" s="2"/>
      <c r="AD236" s="1"/>
      <c r="AE236" s="1"/>
      <c r="AF236" s="3"/>
    </row>
    <row r="237" spans="1:32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2"/>
      <c r="Z237" s="2"/>
      <c r="AA237" s="2"/>
      <c r="AB237" s="2"/>
      <c r="AC237" s="2"/>
      <c r="AD237" s="1"/>
      <c r="AE237" s="1"/>
      <c r="AF237" s="3"/>
    </row>
    <row r="238" spans="1:32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2"/>
      <c r="Z238" s="2"/>
      <c r="AA238" s="2"/>
      <c r="AB238" s="2"/>
      <c r="AC238" s="2"/>
      <c r="AD238" s="1"/>
      <c r="AE238" s="1"/>
      <c r="AF238" s="3"/>
    </row>
    <row r="239" spans="1:32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2"/>
      <c r="Z239" s="2"/>
      <c r="AA239" s="2"/>
      <c r="AB239" s="2"/>
      <c r="AC239" s="2"/>
      <c r="AD239" s="1"/>
      <c r="AE239" s="1"/>
      <c r="AF239" s="3"/>
    </row>
    <row r="240" spans="1:32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2"/>
      <c r="Z240" s="2"/>
      <c r="AA240" s="2"/>
      <c r="AB240" s="2"/>
      <c r="AC240" s="2"/>
      <c r="AD240" s="1"/>
      <c r="AE240" s="1"/>
      <c r="AF240" s="3"/>
    </row>
    <row r="241" spans="1:32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2"/>
      <c r="Z241" s="2"/>
      <c r="AA241" s="2"/>
      <c r="AB241" s="2"/>
      <c r="AC241" s="2"/>
      <c r="AD241" s="1"/>
      <c r="AE241" s="1"/>
      <c r="AF241" s="3"/>
    </row>
    <row r="242" spans="1:3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2"/>
      <c r="Z242" s="2"/>
      <c r="AA242" s="2"/>
      <c r="AB242" s="2"/>
      <c r="AC242" s="2"/>
      <c r="AD242" s="1"/>
      <c r="AE242" s="1"/>
      <c r="AF242" s="3"/>
    </row>
    <row r="243" spans="1:32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2"/>
      <c r="Z243" s="2"/>
      <c r="AA243" s="2"/>
      <c r="AB243" s="2"/>
      <c r="AC243" s="2"/>
      <c r="AD243" s="1"/>
      <c r="AE243" s="1"/>
      <c r="AF243" s="3"/>
    </row>
    <row r="244" spans="1:32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2"/>
      <c r="Z244" s="2"/>
      <c r="AA244" s="2"/>
      <c r="AB244" s="2"/>
      <c r="AC244" s="2"/>
      <c r="AD244" s="1"/>
      <c r="AE244" s="1"/>
      <c r="AF244" s="3"/>
    </row>
    <row r="245" spans="1:32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2"/>
      <c r="Z245" s="2"/>
      <c r="AA245" s="2"/>
      <c r="AB245" s="2"/>
      <c r="AC245" s="2"/>
      <c r="AD245" s="1"/>
      <c r="AE245" s="1"/>
      <c r="AF245" s="3"/>
    </row>
    <row r="246" spans="1:32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2"/>
      <c r="Z246" s="2"/>
      <c r="AA246" s="2"/>
      <c r="AB246" s="2"/>
      <c r="AC246" s="2"/>
      <c r="AD246" s="1"/>
      <c r="AE246" s="1"/>
      <c r="AF246" s="3"/>
    </row>
    <row r="247" spans="1:32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2"/>
      <c r="Z247" s="2"/>
      <c r="AA247" s="2"/>
      <c r="AB247" s="2"/>
      <c r="AC247" s="2"/>
      <c r="AD247" s="1"/>
      <c r="AE247" s="1"/>
      <c r="AF247" s="3"/>
    </row>
    <row r="248" spans="1:32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2"/>
      <c r="Z248" s="2"/>
      <c r="AA248" s="2"/>
      <c r="AB248" s="2"/>
      <c r="AC248" s="2"/>
      <c r="AD248" s="1"/>
      <c r="AE248" s="1"/>
      <c r="AF248" s="3"/>
    </row>
    <row r="249" spans="1:32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2"/>
      <c r="Z249" s="2"/>
      <c r="AA249" s="2"/>
      <c r="AB249" s="2"/>
      <c r="AC249" s="2"/>
      <c r="AD249" s="1"/>
      <c r="AE249" s="1"/>
      <c r="AF249" s="3"/>
    </row>
    <row r="250" spans="1:32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2"/>
      <c r="Z250" s="2"/>
      <c r="AA250" s="2"/>
      <c r="AB250" s="2"/>
      <c r="AC250" s="2"/>
      <c r="AD250" s="1"/>
      <c r="AE250" s="1"/>
      <c r="AF250" s="3"/>
    </row>
    <row r="251" spans="1:32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2"/>
      <c r="Z251" s="2"/>
      <c r="AA251" s="2"/>
      <c r="AB251" s="2"/>
      <c r="AC251" s="2"/>
      <c r="AD251" s="1"/>
      <c r="AE251" s="1"/>
      <c r="AF251" s="3"/>
    </row>
    <row r="252" spans="1:3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2"/>
      <c r="Z252" s="2"/>
      <c r="AA252" s="2"/>
      <c r="AB252" s="2"/>
      <c r="AC252" s="2"/>
      <c r="AD252" s="1"/>
      <c r="AE252" s="1"/>
      <c r="AF252" s="3"/>
    </row>
    <row r="253" spans="1:32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2"/>
      <c r="Z253" s="2"/>
      <c r="AA253" s="2"/>
      <c r="AB253" s="2"/>
      <c r="AC253" s="2"/>
      <c r="AD253" s="1"/>
      <c r="AE253" s="1"/>
      <c r="AF253" s="3"/>
    </row>
    <row r="254" spans="1:32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2"/>
      <c r="Z254" s="2"/>
      <c r="AA254" s="2"/>
      <c r="AB254" s="2"/>
      <c r="AC254" s="2"/>
      <c r="AD254" s="1"/>
      <c r="AE254" s="1"/>
      <c r="AF254" s="3"/>
    </row>
    <row r="255" spans="1:32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2"/>
      <c r="Z255" s="2"/>
      <c r="AA255" s="2"/>
      <c r="AB255" s="2"/>
      <c r="AC255" s="2"/>
      <c r="AD255" s="1"/>
      <c r="AE255" s="1"/>
      <c r="AF255" s="3"/>
    </row>
    <row r="256" spans="1:32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2"/>
      <c r="Z256" s="2"/>
      <c r="AA256" s="2"/>
      <c r="AB256" s="2"/>
      <c r="AC256" s="2"/>
      <c r="AD256" s="1"/>
      <c r="AE256" s="1"/>
      <c r="AF256" s="3"/>
    </row>
    <row r="257" spans="1:32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2"/>
      <c r="Z257" s="2"/>
      <c r="AA257" s="2"/>
      <c r="AB257" s="2"/>
      <c r="AC257" s="2"/>
      <c r="AD257" s="1"/>
      <c r="AE257" s="1"/>
      <c r="AF257" s="3"/>
    </row>
    <row r="258" spans="1:32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2"/>
      <c r="Z258" s="2"/>
      <c r="AA258" s="2"/>
      <c r="AB258" s="2"/>
      <c r="AC258" s="2"/>
      <c r="AD258" s="1"/>
      <c r="AE258" s="1"/>
      <c r="AF258" s="3"/>
    </row>
    <row r="259" spans="1:32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2"/>
      <c r="Z259" s="2"/>
      <c r="AA259" s="2"/>
      <c r="AB259" s="2"/>
      <c r="AC259" s="2"/>
      <c r="AD259" s="1"/>
      <c r="AE259" s="1"/>
      <c r="AF259" s="3"/>
    </row>
    <row r="260" spans="1:32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2"/>
      <c r="Z260" s="2"/>
      <c r="AA260" s="2"/>
      <c r="AB260" s="2"/>
      <c r="AC260" s="2"/>
      <c r="AD260" s="1"/>
      <c r="AE260" s="1"/>
      <c r="AF260" s="3"/>
    </row>
    <row r="261" spans="1:32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2"/>
      <c r="Z261" s="2"/>
      <c r="AA261" s="2"/>
      <c r="AB261" s="2"/>
      <c r="AC261" s="2"/>
      <c r="AD261" s="1"/>
      <c r="AE261" s="1"/>
      <c r="AF261" s="3"/>
    </row>
    <row r="262" spans="1:3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2"/>
      <c r="Z262" s="2"/>
      <c r="AA262" s="2"/>
      <c r="AB262" s="2"/>
      <c r="AC262" s="2"/>
      <c r="AD262" s="1"/>
      <c r="AE262" s="1"/>
      <c r="AF262" s="3"/>
    </row>
    <row r="263" spans="1:32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2"/>
      <c r="Z263" s="2"/>
      <c r="AA263" s="2"/>
      <c r="AB263" s="2"/>
      <c r="AC263" s="2"/>
      <c r="AD263" s="1"/>
      <c r="AE263" s="1"/>
      <c r="AF263" s="3"/>
    </row>
    <row r="264" spans="1:32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2"/>
      <c r="Z264" s="2"/>
      <c r="AA264" s="2"/>
      <c r="AB264" s="2"/>
      <c r="AC264" s="2"/>
      <c r="AD264" s="1"/>
      <c r="AE264" s="1"/>
      <c r="AF264" s="3"/>
    </row>
    <row r="265" spans="1:32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2"/>
      <c r="Z265" s="2"/>
      <c r="AA265" s="2"/>
      <c r="AB265" s="2"/>
      <c r="AC265" s="2"/>
      <c r="AD265" s="1"/>
      <c r="AE265" s="1"/>
      <c r="AF265" s="3"/>
    </row>
    <row r="266" spans="1:32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2"/>
      <c r="Z266" s="2"/>
      <c r="AA266" s="2"/>
      <c r="AB266" s="2"/>
      <c r="AC266" s="2"/>
      <c r="AD266" s="1"/>
      <c r="AE266" s="1"/>
      <c r="AF266" s="3"/>
    </row>
    <row r="267" spans="1:32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2"/>
      <c r="Z267" s="2"/>
      <c r="AA267" s="2"/>
      <c r="AB267" s="2"/>
      <c r="AC267" s="2"/>
      <c r="AD267" s="1"/>
      <c r="AE267" s="1"/>
      <c r="AF267" s="3"/>
    </row>
    <row r="268" spans="1:32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2"/>
      <c r="Z268" s="2"/>
      <c r="AA268" s="2"/>
      <c r="AB268" s="2"/>
      <c r="AC268" s="2"/>
      <c r="AD268" s="1"/>
      <c r="AE268" s="1"/>
      <c r="AF268" s="3"/>
    </row>
    <row r="269" spans="1:32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2"/>
      <c r="Z269" s="2"/>
      <c r="AA269" s="2"/>
      <c r="AB269" s="2"/>
      <c r="AC269" s="2"/>
      <c r="AD269" s="1"/>
      <c r="AE269" s="1"/>
      <c r="AF269" s="3"/>
    </row>
    <row r="270" spans="1:32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2"/>
      <c r="Z270" s="2"/>
      <c r="AA270" s="2"/>
      <c r="AB270" s="2"/>
      <c r="AC270" s="2"/>
      <c r="AD270" s="1"/>
      <c r="AE270" s="1"/>
      <c r="AF270" s="3"/>
    </row>
    <row r="271" spans="1:32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2"/>
      <c r="Z271" s="2"/>
      <c r="AA271" s="2"/>
      <c r="AB271" s="2"/>
      <c r="AC271" s="2"/>
      <c r="AD271" s="1"/>
      <c r="AE271" s="1"/>
      <c r="AF271" s="3"/>
    </row>
    <row r="272" spans="1:3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2"/>
      <c r="Z272" s="2"/>
      <c r="AA272" s="2"/>
      <c r="AB272" s="2"/>
      <c r="AC272" s="2"/>
      <c r="AD272" s="1"/>
      <c r="AE272" s="1"/>
      <c r="AF272" s="3"/>
    </row>
    <row r="273" spans="1:32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2"/>
      <c r="Z273" s="2"/>
      <c r="AA273" s="2"/>
      <c r="AB273" s="2"/>
      <c r="AC273" s="2"/>
      <c r="AD273" s="1"/>
      <c r="AE273" s="1"/>
      <c r="AF273" s="3"/>
    </row>
    <row r="274" spans="1:32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2"/>
      <c r="Z274" s="2"/>
      <c r="AA274" s="2"/>
      <c r="AB274" s="2"/>
      <c r="AC274" s="2"/>
      <c r="AD274" s="1"/>
      <c r="AE274" s="1"/>
      <c r="AF274" s="3"/>
    </row>
    <row r="275" spans="1:32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2"/>
      <c r="Z275" s="2"/>
      <c r="AA275" s="2"/>
      <c r="AB275" s="2"/>
      <c r="AC275" s="2"/>
      <c r="AD275" s="1"/>
      <c r="AE275" s="1"/>
      <c r="AF275" s="3"/>
    </row>
    <row r="276" spans="1:32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2"/>
      <c r="Z276" s="2"/>
      <c r="AA276" s="2"/>
      <c r="AB276" s="2"/>
      <c r="AC276" s="2"/>
      <c r="AD276" s="1"/>
      <c r="AE276" s="1"/>
      <c r="AF276" s="3"/>
    </row>
    <row r="277" spans="1:32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2"/>
      <c r="Z277" s="2"/>
      <c r="AA277" s="2"/>
      <c r="AB277" s="2"/>
      <c r="AC277" s="2"/>
      <c r="AD277" s="1"/>
      <c r="AE277" s="1"/>
      <c r="AF277" s="3"/>
    </row>
    <row r="278" spans="1:32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2"/>
      <c r="Z278" s="2"/>
      <c r="AA278" s="2"/>
      <c r="AB278" s="2"/>
      <c r="AC278" s="2"/>
      <c r="AD278" s="1"/>
      <c r="AE278" s="1"/>
      <c r="AF278" s="3"/>
    </row>
    <row r="279" spans="1:32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2"/>
      <c r="Z279" s="2"/>
      <c r="AA279" s="2"/>
      <c r="AB279" s="2"/>
      <c r="AC279" s="2"/>
      <c r="AD279" s="1"/>
      <c r="AE279" s="1"/>
      <c r="AF279" s="3"/>
    </row>
    <row r="280" spans="1:32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2"/>
      <c r="Z280" s="2"/>
      <c r="AA280" s="2"/>
      <c r="AB280" s="2"/>
      <c r="AC280" s="2"/>
      <c r="AD280" s="1"/>
      <c r="AE280" s="1"/>
      <c r="AF280" s="3"/>
    </row>
    <row r="281" spans="1:32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2"/>
      <c r="Z281" s="2"/>
      <c r="AA281" s="2"/>
      <c r="AB281" s="2"/>
      <c r="AC281" s="2"/>
      <c r="AD281" s="1"/>
      <c r="AE281" s="1"/>
      <c r="AF281" s="3"/>
    </row>
    <row r="282" spans="1:3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2"/>
      <c r="Z282" s="2"/>
      <c r="AA282" s="2"/>
      <c r="AB282" s="2"/>
      <c r="AC282" s="2"/>
      <c r="AD282" s="1"/>
      <c r="AE282" s="1"/>
      <c r="AF282" s="3"/>
    </row>
    <row r="283" spans="1:32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2"/>
      <c r="Z283" s="2"/>
      <c r="AA283" s="2"/>
      <c r="AB283" s="2"/>
      <c r="AC283" s="2"/>
      <c r="AD283" s="1"/>
      <c r="AE283" s="1"/>
      <c r="AF283" s="3"/>
    </row>
    <row r="284" spans="1:32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2"/>
      <c r="Z284" s="2"/>
      <c r="AA284" s="2"/>
      <c r="AB284" s="2"/>
      <c r="AC284" s="2"/>
      <c r="AD284" s="1"/>
      <c r="AE284" s="1"/>
      <c r="AF284" s="3"/>
    </row>
    <row r="285" spans="1:32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2"/>
      <c r="Z285" s="2"/>
      <c r="AA285" s="2"/>
      <c r="AB285" s="2"/>
      <c r="AC285" s="2"/>
      <c r="AD285" s="1"/>
      <c r="AE285" s="1"/>
      <c r="AF285" s="3"/>
    </row>
    <row r="286" spans="1:32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2"/>
      <c r="Z286" s="2"/>
      <c r="AA286" s="2"/>
      <c r="AB286" s="2"/>
      <c r="AC286" s="2"/>
      <c r="AD286" s="1"/>
      <c r="AE286" s="1"/>
      <c r="AF286" s="3"/>
    </row>
    <row r="287" spans="1:32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2"/>
      <c r="Z287" s="2"/>
      <c r="AA287" s="2"/>
      <c r="AB287" s="2"/>
      <c r="AC287" s="2"/>
      <c r="AD287" s="1"/>
      <c r="AE287" s="1"/>
      <c r="AF287" s="3"/>
    </row>
    <row r="288" spans="1:32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2"/>
      <c r="Z288" s="2"/>
      <c r="AA288" s="2"/>
      <c r="AB288" s="2"/>
      <c r="AC288" s="2"/>
      <c r="AD288" s="1"/>
      <c r="AE288" s="1"/>
      <c r="AF288" s="3"/>
    </row>
    <row r="289" spans="1:32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2"/>
      <c r="Z289" s="2"/>
      <c r="AA289" s="2"/>
      <c r="AB289" s="2"/>
      <c r="AC289" s="2"/>
      <c r="AD289" s="1"/>
      <c r="AE289" s="1"/>
      <c r="AF289" s="3"/>
    </row>
    <row r="290" spans="1:32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2"/>
      <c r="Z290" s="2"/>
      <c r="AA290" s="2"/>
      <c r="AB290" s="2"/>
      <c r="AC290" s="2"/>
      <c r="AD290" s="1"/>
      <c r="AE290" s="1"/>
      <c r="AF290" s="3"/>
    </row>
    <row r="291" spans="1:32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2"/>
      <c r="Z291" s="2"/>
      <c r="AA291" s="2"/>
      <c r="AB291" s="2"/>
      <c r="AC291" s="2"/>
      <c r="AD291" s="1"/>
      <c r="AE291" s="1"/>
      <c r="AF291" s="3"/>
    </row>
    <row r="292" spans="1:3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2"/>
      <c r="Z292" s="2"/>
      <c r="AA292" s="2"/>
      <c r="AB292" s="2"/>
      <c r="AC292" s="2"/>
      <c r="AD292" s="1"/>
      <c r="AE292" s="1"/>
      <c r="AF292" s="3"/>
    </row>
    <row r="293" spans="1:32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2"/>
      <c r="Z293" s="2"/>
      <c r="AA293" s="2"/>
      <c r="AB293" s="2"/>
      <c r="AC293" s="2"/>
      <c r="AD293" s="1"/>
      <c r="AE293" s="1"/>
      <c r="AF293" s="3"/>
    </row>
    <row r="294" spans="1:32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2"/>
      <c r="Z294" s="2"/>
      <c r="AA294" s="2"/>
      <c r="AB294" s="2"/>
      <c r="AC294" s="2"/>
      <c r="AD294" s="1"/>
      <c r="AE294" s="1"/>
      <c r="AF294" s="3"/>
    </row>
    <row r="295" spans="1:32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2"/>
      <c r="Z295" s="2"/>
      <c r="AA295" s="2"/>
      <c r="AB295" s="2"/>
      <c r="AC295" s="2"/>
      <c r="AD295" s="1"/>
      <c r="AE295" s="1"/>
      <c r="AF295" s="3"/>
    </row>
    <row r="296" spans="1:32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2"/>
      <c r="Z296" s="2"/>
      <c r="AA296" s="2"/>
      <c r="AB296" s="2"/>
      <c r="AC296" s="2"/>
      <c r="AD296" s="1"/>
      <c r="AE296" s="1"/>
      <c r="AF296" s="3"/>
    </row>
    <row r="297" spans="1:32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2"/>
      <c r="Z297" s="2"/>
      <c r="AA297" s="2"/>
      <c r="AB297" s="2"/>
      <c r="AC297" s="2"/>
      <c r="AD297" s="1"/>
      <c r="AE297" s="1"/>
      <c r="AF297" s="3"/>
    </row>
    <row r="298" spans="1:32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2"/>
      <c r="Z298" s="2"/>
      <c r="AA298" s="2"/>
      <c r="AB298" s="2"/>
      <c r="AC298" s="2"/>
      <c r="AD298" s="1"/>
      <c r="AE298" s="1"/>
      <c r="AF298" s="3"/>
    </row>
    <row r="299" spans="1:32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2"/>
      <c r="Z299" s="2"/>
      <c r="AA299" s="2"/>
      <c r="AB299" s="2"/>
      <c r="AC299" s="2"/>
      <c r="AD299" s="1"/>
      <c r="AE299" s="1"/>
      <c r="AF299" s="3"/>
    </row>
    <row r="300" spans="1:32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2"/>
      <c r="Z300" s="2"/>
      <c r="AA300" s="2"/>
      <c r="AB300" s="2"/>
      <c r="AC300" s="2"/>
      <c r="AD300" s="1"/>
      <c r="AE300" s="1"/>
      <c r="AF300" s="3"/>
    </row>
    <row r="301" spans="1:32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2"/>
      <c r="Z301" s="2"/>
      <c r="AA301" s="2"/>
      <c r="AB301" s="2"/>
      <c r="AC301" s="2"/>
      <c r="AD301" s="1"/>
      <c r="AE301" s="1"/>
      <c r="AF301" s="3"/>
    </row>
    <row r="302" spans="1:3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2"/>
      <c r="Z302" s="2"/>
      <c r="AA302" s="2"/>
      <c r="AB302" s="2"/>
      <c r="AC302" s="2"/>
      <c r="AD302" s="1"/>
      <c r="AE302" s="1"/>
      <c r="AF302" s="3"/>
    </row>
    <row r="303" spans="1:32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2"/>
      <c r="Z303" s="2"/>
      <c r="AA303" s="2"/>
      <c r="AB303" s="2"/>
      <c r="AC303" s="2"/>
      <c r="AD303" s="1"/>
      <c r="AE303" s="1"/>
      <c r="AF303" s="3"/>
    </row>
    <row r="304" spans="1:32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2"/>
      <c r="Z304" s="2"/>
      <c r="AA304" s="2"/>
      <c r="AB304" s="2"/>
      <c r="AC304" s="2"/>
      <c r="AD304" s="1"/>
      <c r="AE304" s="1"/>
      <c r="AF304" s="3"/>
    </row>
    <row r="305" spans="1:32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2"/>
      <c r="Z305" s="2"/>
      <c r="AA305" s="2"/>
      <c r="AB305" s="2"/>
      <c r="AC305" s="2"/>
      <c r="AD305" s="1"/>
      <c r="AE305" s="1"/>
      <c r="AF305" s="3"/>
    </row>
    <row r="306" spans="1:32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2"/>
      <c r="Z306" s="2"/>
      <c r="AA306" s="2"/>
      <c r="AB306" s="2"/>
      <c r="AC306" s="2"/>
      <c r="AD306" s="1"/>
      <c r="AE306" s="1"/>
      <c r="AF306" s="3"/>
    </row>
    <row r="307" spans="1:32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2"/>
      <c r="Z307" s="2"/>
      <c r="AA307" s="2"/>
      <c r="AB307" s="2"/>
      <c r="AC307" s="2"/>
      <c r="AD307" s="1"/>
      <c r="AE307" s="1"/>
      <c r="AF307" s="3"/>
    </row>
    <row r="308" spans="1:32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2"/>
      <c r="Z308" s="2"/>
      <c r="AA308" s="2"/>
      <c r="AB308" s="2"/>
      <c r="AC308" s="2"/>
      <c r="AD308" s="1"/>
      <c r="AE308" s="1"/>
      <c r="AF308" s="3"/>
    </row>
    <row r="309" spans="1:32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2"/>
      <c r="Z309" s="2"/>
      <c r="AA309" s="2"/>
      <c r="AB309" s="2"/>
      <c r="AC309" s="2"/>
      <c r="AD309" s="1"/>
      <c r="AE309" s="1"/>
      <c r="AF309" s="3"/>
    </row>
    <row r="310" spans="1:32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2"/>
      <c r="Z310" s="2"/>
      <c r="AA310" s="2"/>
      <c r="AB310" s="2"/>
      <c r="AC310" s="2"/>
      <c r="AD310" s="1"/>
      <c r="AE310" s="1"/>
      <c r="AF310" s="3"/>
    </row>
    <row r="311" spans="1:32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2"/>
      <c r="Z311" s="2"/>
      <c r="AA311" s="2"/>
      <c r="AB311" s="2"/>
      <c r="AC311" s="2"/>
      <c r="AD311" s="1"/>
      <c r="AE311" s="1"/>
      <c r="AF311" s="3"/>
    </row>
    <row r="312" spans="1:3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2"/>
      <c r="Z312" s="2"/>
      <c r="AA312" s="2"/>
      <c r="AB312" s="2"/>
      <c r="AC312" s="2"/>
      <c r="AD312" s="1"/>
      <c r="AE312" s="1"/>
      <c r="AF312" s="3"/>
    </row>
    <row r="313" spans="1:32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2"/>
      <c r="Z313" s="2"/>
      <c r="AA313" s="2"/>
      <c r="AB313" s="2"/>
      <c r="AC313" s="2"/>
      <c r="AD313" s="1"/>
      <c r="AE313" s="1"/>
      <c r="AF313" s="3"/>
    </row>
    <row r="314" spans="1:32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2"/>
      <c r="Z314" s="2"/>
      <c r="AA314" s="2"/>
      <c r="AB314" s="2"/>
      <c r="AC314" s="2"/>
      <c r="AD314" s="1"/>
      <c r="AE314" s="1"/>
      <c r="AF314" s="3"/>
    </row>
    <row r="315" spans="1:32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2"/>
      <c r="Z315" s="2"/>
      <c r="AA315" s="2"/>
      <c r="AB315" s="2"/>
      <c r="AC315" s="2"/>
      <c r="AD315" s="1"/>
      <c r="AE315" s="1"/>
      <c r="AF315" s="3"/>
    </row>
    <row r="316" spans="1:32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2"/>
      <c r="Z316" s="2"/>
      <c r="AA316" s="2"/>
      <c r="AB316" s="2"/>
      <c r="AC316" s="2"/>
      <c r="AD316" s="1"/>
      <c r="AE316" s="1"/>
      <c r="AF316" s="3"/>
    </row>
    <row r="317" spans="1:32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2"/>
      <c r="Z317" s="2"/>
      <c r="AA317" s="2"/>
      <c r="AB317" s="2"/>
      <c r="AC317" s="2"/>
      <c r="AD317" s="1"/>
      <c r="AE317" s="1"/>
      <c r="AF317" s="3"/>
    </row>
    <row r="318" spans="1:32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2"/>
      <c r="Z318" s="2"/>
      <c r="AA318" s="2"/>
      <c r="AB318" s="2"/>
      <c r="AC318" s="2"/>
      <c r="AD318" s="1"/>
      <c r="AE318" s="1"/>
      <c r="AF318" s="3"/>
    </row>
    <row r="319" spans="1:32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2"/>
      <c r="Z319" s="2"/>
      <c r="AA319" s="2"/>
      <c r="AB319" s="2"/>
      <c r="AC319" s="2"/>
      <c r="AD319" s="1"/>
      <c r="AE319" s="1"/>
      <c r="AF319" s="3"/>
    </row>
    <row r="320" spans="1:32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2"/>
      <c r="Z320" s="2"/>
      <c r="AA320" s="2"/>
      <c r="AB320" s="2"/>
      <c r="AC320" s="2"/>
      <c r="AD320" s="1"/>
      <c r="AE320" s="1"/>
      <c r="AF320" s="3"/>
    </row>
    <row r="321" spans="1:32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2"/>
      <c r="Z321" s="2"/>
      <c r="AA321" s="2"/>
      <c r="AB321" s="2"/>
      <c r="AC321" s="2"/>
      <c r="AD321" s="1"/>
      <c r="AE321" s="1"/>
      <c r="AF321" s="3"/>
    </row>
    <row r="322" spans="1:3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2"/>
      <c r="Z322" s="2"/>
      <c r="AA322" s="2"/>
      <c r="AB322" s="2"/>
      <c r="AC322" s="2"/>
      <c r="AD322" s="1"/>
      <c r="AE322" s="1"/>
      <c r="AF322" s="3"/>
    </row>
    <row r="323" spans="1:32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2"/>
      <c r="Z323" s="2"/>
      <c r="AA323" s="2"/>
      <c r="AB323" s="2"/>
      <c r="AC323" s="2"/>
      <c r="AD323" s="1"/>
      <c r="AE323" s="1"/>
      <c r="AF323" s="3"/>
    </row>
    <row r="324" spans="1:32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2"/>
      <c r="Z324" s="2"/>
      <c r="AA324" s="2"/>
      <c r="AB324" s="2"/>
      <c r="AC324" s="2"/>
      <c r="AD324" s="1"/>
      <c r="AE324" s="1"/>
      <c r="AF324" s="3"/>
    </row>
    <row r="325" spans="1:32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2"/>
      <c r="Z325" s="2"/>
      <c r="AA325" s="2"/>
      <c r="AB325" s="2"/>
      <c r="AC325" s="2"/>
      <c r="AD325" s="1"/>
      <c r="AE325" s="1"/>
      <c r="AF325" s="3"/>
    </row>
    <row r="326" spans="1:32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2"/>
      <c r="Z326" s="2"/>
      <c r="AA326" s="2"/>
      <c r="AB326" s="2"/>
      <c r="AC326" s="2"/>
      <c r="AD326" s="1"/>
      <c r="AE326" s="1"/>
      <c r="AF326" s="3"/>
    </row>
    <row r="327" spans="1:32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2"/>
      <c r="Z327" s="2"/>
      <c r="AA327" s="2"/>
      <c r="AB327" s="2"/>
      <c r="AC327" s="2"/>
      <c r="AD327" s="1"/>
      <c r="AE327" s="1"/>
      <c r="AF327" s="3"/>
    </row>
    <row r="328" spans="1:32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2"/>
      <c r="Z328" s="2"/>
      <c r="AA328" s="2"/>
      <c r="AB328" s="2"/>
      <c r="AC328" s="2"/>
      <c r="AD328" s="1"/>
      <c r="AE328" s="1"/>
      <c r="AF328" s="3"/>
    </row>
    <row r="329" spans="1:32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2"/>
      <c r="Z329" s="2"/>
      <c r="AA329" s="2"/>
      <c r="AB329" s="2"/>
      <c r="AC329" s="2"/>
      <c r="AD329" s="1"/>
      <c r="AE329" s="1"/>
      <c r="AF329" s="3"/>
    </row>
    <row r="330" spans="1:32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2"/>
      <c r="Z330" s="2"/>
      <c r="AA330" s="2"/>
      <c r="AB330" s="2"/>
      <c r="AC330" s="2"/>
      <c r="AD330" s="1"/>
      <c r="AE330" s="1"/>
      <c r="AF330" s="3"/>
    </row>
    <row r="331" spans="1:32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2"/>
      <c r="Z331" s="2"/>
      <c r="AA331" s="2"/>
      <c r="AB331" s="2"/>
      <c r="AC331" s="2"/>
      <c r="AD331" s="1"/>
      <c r="AE331" s="1"/>
      <c r="AF331" s="3"/>
    </row>
    <row r="332" spans="1: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2"/>
      <c r="Z332" s="2"/>
      <c r="AA332" s="2"/>
      <c r="AB332" s="2"/>
      <c r="AC332" s="2"/>
      <c r="AD332" s="1"/>
      <c r="AE332" s="1"/>
      <c r="AF332" s="3"/>
    </row>
    <row r="333" spans="1:32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2"/>
      <c r="Z333" s="2"/>
      <c r="AA333" s="2"/>
      <c r="AB333" s="2"/>
      <c r="AC333" s="2"/>
      <c r="AD333" s="1"/>
      <c r="AE333" s="1"/>
      <c r="AF333" s="3"/>
    </row>
    <row r="334" spans="1:32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2"/>
      <c r="Z334" s="2"/>
      <c r="AA334" s="2"/>
      <c r="AB334" s="2"/>
      <c r="AC334" s="2"/>
      <c r="AD334" s="1"/>
      <c r="AE334" s="1"/>
      <c r="AF334" s="3"/>
    </row>
    <row r="335" spans="1:32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2"/>
      <c r="Z335" s="2"/>
      <c r="AA335" s="2"/>
      <c r="AB335" s="2"/>
      <c r="AC335" s="2"/>
      <c r="AD335" s="1"/>
      <c r="AE335" s="1"/>
      <c r="AF335" s="3"/>
    </row>
    <row r="336" spans="1:32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2"/>
      <c r="Z336" s="2"/>
      <c r="AA336" s="2"/>
      <c r="AB336" s="2"/>
      <c r="AC336" s="2"/>
      <c r="AD336" s="1"/>
      <c r="AE336" s="1"/>
      <c r="AF336" s="3"/>
    </row>
    <row r="337" spans="1:32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2"/>
      <c r="Z337" s="2"/>
      <c r="AA337" s="2"/>
      <c r="AB337" s="2"/>
      <c r="AC337" s="2"/>
      <c r="AD337" s="1"/>
      <c r="AE337" s="1"/>
      <c r="AF337" s="3"/>
    </row>
    <row r="338" spans="1:32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2"/>
      <c r="Z338" s="2"/>
      <c r="AA338" s="2"/>
      <c r="AB338" s="2"/>
      <c r="AC338" s="2"/>
      <c r="AD338" s="1"/>
      <c r="AE338" s="1"/>
      <c r="AF338" s="3"/>
    </row>
    <row r="339" spans="1:32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2"/>
      <c r="Z339" s="2"/>
      <c r="AA339" s="2"/>
      <c r="AB339" s="2"/>
      <c r="AC339" s="2"/>
      <c r="AD339" s="1"/>
      <c r="AE339" s="1"/>
      <c r="AF339" s="3"/>
    </row>
    <row r="340" spans="1:32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2"/>
      <c r="Z340" s="2"/>
      <c r="AA340" s="2"/>
      <c r="AB340" s="2"/>
      <c r="AC340" s="2"/>
      <c r="AD340" s="1"/>
      <c r="AE340" s="1"/>
      <c r="AF340" s="3"/>
    </row>
    <row r="341" spans="1:32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2"/>
      <c r="Z341" s="2"/>
      <c r="AA341" s="2"/>
      <c r="AB341" s="2"/>
      <c r="AC341" s="2"/>
      <c r="AD341" s="1"/>
      <c r="AE341" s="1"/>
      <c r="AF341" s="3"/>
    </row>
    <row r="342" spans="1:3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2"/>
      <c r="Z342" s="2"/>
      <c r="AA342" s="2"/>
      <c r="AB342" s="2"/>
      <c r="AC342" s="2"/>
      <c r="AD342" s="1"/>
      <c r="AE342" s="1"/>
      <c r="AF342" s="3"/>
    </row>
    <row r="343" spans="1:32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2"/>
      <c r="Z343" s="2"/>
      <c r="AA343" s="2"/>
      <c r="AB343" s="2"/>
      <c r="AC343" s="2"/>
      <c r="AD343" s="1"/>
      <c r="AE343" s="1"/>
      <c r="AF343" s="3"/>
    </row>
    <row r="344" spans="1:32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2"/>
      <c r="Z344" s="2"/>
      <c r="AA344" s="2"/>
      <c r="AB344" s="2"/>
      <c r="AC344" s="2"/>
      <c r="AD344" s="1"/>
      <c r="AE344" s="1"/>
      <c r="AF344" s="3"/>
    </row>
    <row r="345" spans="1:32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2"/>
      <c r="Z345" s="2"/>
      <c r="AA345" s="2"/>
      <c r="AB345" s="2"/>
      <c r="AC345" s="2"/>
      <c r="AD345" s="1"/>
      <c r="AE345" s="1"/>
      <c r="AF345" s="3"/>
    </row>
    <row r="346" spans="1:32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2"/>
      <c r="Z346" s="2"/>
      <c r="AA346" s="2"/>
      <c r="AB346" s="2"/>
      <c r="AC346" s="2"/>
      <c r="AD346" s="1"/>
      <c r="AE346" s="1"/>
      <c r="AF346" s="3"/>
    </row>
    <row r="347" spans="1:32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2"/>
      <c r="Z347" s="2"/>
      <c r="AA347" s="2"/>
      <c r="AB347" s="2"/>
      <c r="AC347" s="2"/>
      <c r="AD347" s="1"/>
      <c r="AE347" s="1"/>
      <c r="AF347" s="3"/>
    </row>
    <row r="348" spans="1:32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2"/>
      <c r="Z348" s="2"/>
      <c r="AA348" s="2"/>
      <c r="AB348" s="2"/>
      <c r="AC348" s="2"/>
      <c r="AD348" s="1"/>
      <c r="AE348" s="1"/>
      <c r="AF348" s="3"/>
    </row>
    <row r="349" spans="1:32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2"/>
      <c r="Z349" s="2"/>
      <c r="AA349" s="2"/>
      <c r="AB349" s="2"/>
      <c r="AC349" s="2"/>
      <c r="AD349" s="1"/>
      <c r="AE349" s="1"/>
      <c r="AF349" s="3"/>
    </row>
    <row r="350" spans="1:32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2"/>
      <c r="Z350" s="2"/>
      <c r="AA350" s="2"/>
      <c r="AB350" s="2"/>
      <c r="AC350" s="2"/>
      <c r="AD350" s="1"/>
      <c r="AE350" s="1"/>
      <c r="AF350" s="3"/>
    </row>
    <row r="351" spans="1:32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2"/>
      <c r="Z351" s="2"/>
      <c r="AA351" s="2"/>
      <c r="AB351" s="2"/>
      <c r="AC351" s="2"/>
      <c r="AD351" s="1"/>
      <c r="AE351" s="1"/>
      <c r="AF351" s="3"/>
    </row>
    <row r="352" spans="1:3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2"/>
      <c r="Z352" s="2"/>
      <c r="AA352" s="2"/>
      <c r="AB352" s="2"/>
      <c r="AC352" s="2"/>
      <c r="AD352" s="1"/>
      <c r="AE352" s="1"/>
      <c r="AF352" s="3"/>
    </row>
    <row r="353" spans="1:32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2"/>
      <c r="Z353" s="2"/>
      <c r="AA353" s="2"/>
      <c r="AB353" s="2"/>
      <c r="AC353" s="2"/>
      <c r="AD353" s="1"/>
      <c r="AE353" s="1"/>
      <c r="AF353" s="3"/>
    </row>
    <row r="354" spans="1:32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2"/>
      <c r="Z354" s="2"/>
      <c r="AA354" s="2"/>
      <c r="AB354" s="2"/>
      <c r="AC354" s="2"/>
      <c r="AD354" s="1"/>
      <c r="AE354" s="1"/>
      <c r="AF354" s="3"/>
    </row>
    <row r="355" spans="1:32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2"/>
      <c r="Z355" s="2"/>
      <c r="AA355" s="2"/>
      <c r="AB355" s="2"/>
      <c r="AC355" s="2"/>
      <c r="AD355" s="1"/>
      <c r="AE355" s="1"/>
      <c r="AF355" s="3"/>
    </row>
    <row r="356" spans="1:32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2"/>
      <c r="Z356" s="2"/>
      <c r="AA356" s="2"/>
      <c r="AB356" s="2"/>
      <c r="AC356" s="2"/>
      <c r="AD356" s="1"/>
      <c r="AE356" s="1"/>
      <c r="AF356" s="3"/>
    </row>
    <row r="357" spans="1:32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2"/>
      <c r="Z357" s="2"/>
      <c r="AA357" s="2"/>
      <c r="AB357" s="2"/>
      <c r="AC357" s="2"/>
      <c r="AD357" s="1"/>
      <c r="AE357" s="1"/>
      <c r="AF357" s="3"/>
    </row>
    <row r="358" spans="1:32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2"/>
      <c r="Z358" s="2"/>
      <c r="AA358" s="2"/>
      <c r="AB358" s="2"/>
      <c r="AC358" s="2"/>
      <c r="AD358" s="1"/>
      <c r="AE358" s="1"/>
      <c r="AF358" s="3"/>
    </row>
    <row r="359" spans="1:32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2"/>
      <c r="Z359" s="2"/>
      <c r="AA359" s="2"/>
      <c r="AB359" s="2"/>
      <c r="AC359" s="2"/>
      <c r="AD359" s="1"/>
      <c r="AE359" s="1"/>
      <c r="AF359" s="3"/>
    </row>
    <row r="360" spans="1:32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2"/>
      <c r="Z360" s="2"/>
      <c r="AA360" s="2"/>
      <c r="AB360" s="2"/>
      <c r="AC360" s="2"/>
      <c r="AD360" s="1"/>
      <c r="AE360" s="1"/>
      <c r="AF360" s="3"/>
    </row>
    <row r="361" spans="1:32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2"/>
      <c r="Z361" s="2"/>
      <c r="AA361" s="2"/>
      <c r="AB361" s="2"/>
      <c r="AC361" s="2"/>
      <c r="AD361" s="1"/>
      <c r="AE361" s="1"/>
      <c r="AF361" s="3"/>
    </row>
    <row r="362" spans="1:3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2"/>
      <c r="Z362" s="2"/>
      <c r="AA362" s="2"/>
      <c r="AB362" s="2"/>
      <c r="AC362" s="2"/>
      <c r="AD362" s="1"/>
      <c r="AE362" s="1"/>
      <c r="AF362" s="3"/>
    </row>
    <row r="363" spans="1:32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2"/>
      <c r="Z363" s="2"/>
      <c r="AA363" s="2"/>
      <c r="AB363" s="2"/>
      <c r="AC363" s="2"/>
      <c r="AD363" s="1"/>
      <c r="AE363" s="1"/>
      <c r="AF363" s="3"/>
    </row>
    <row r="364" spans="1:32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2"/>
      <c r="Z364" s="2"/>
      <c r="AA364" s="2"/>
      <c r="AB364" s="2"/>
      <c r="AC364" s="2"/>
      <c r="AD364" s="1"/>
      <c r="AE364" s="1"/>
      <c r="AF364" s="3"/>
    </row>
    <row r="365" spans="1:32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2"/>
      <c r="Z365" s="2"/>
      <c r="AA365" s="2"/>
      <c r="AB365" s="2"/>
      <c r="AC365" s="2"/>
      <c r="AD365" s="1"/>
      <c r="AE365" s="1"/>
      <c r="AF365" s="3"/>
    </row>
    <row r="366" spans="1:32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2"/>
      <c r="Z366" s="2"/>
      <c r="AA366" s="2"/>
      <c r="AB366" s="2"/>
      <c r="AC366" s="2"/>
      <c r="AD366" s="1"/>
      <c r="AE366" s="1"/>
      <c r="AF366" s="3"/>
    </row>
    <row r="367" spans="1:32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2"/>
      <c r="Z367" s="2"/>
      <c r="AA367" s="2"/>
      <c r="AB367" s="2"/>
      <c r="AC367" s="2"/>
      <c r="AD367" s="1"/>
      <c r="AE367" s="1"/>
      <c r="AF367" s="3"/>
    </row>
    <row r="368" spans="1:32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2"/>
      <c r="Z368" s="2"/>
      <c r="AA368" s="2"/>
      <c r="AB368" s="2"/>
      <c r="AC368" s="2"/>
      <c r="AD368" s="1"/>
      <c r="AE368" s="1"/>
      <c r="AF368" s="3"/>
    </row>
    <row r="369" spans="1:32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2"/>
      <c r="Z369" s="2"/>
      <c r="AA369" s="2"/>
      <c r="AB369" s="2"/>
      <c r="AC369" s="2"/>
      <c r="AD369" s="1"/>
      <c r="AE369" s="1"/>
      <c r="AF369" s="3"/>
    </row>
    <row r="370" spans="1:32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2"/>
      <c r="Z370" s="2"/>
      <c r="AA370" s="2"/>
      <c r="AB370" s="2"/>
      <c r="AC370" s="2"/>
      <c r="AD370" s="1"/>
      <c r="AE370" s="1"/>
      <c r="AF370" s="3"/>
    </row>
    <row r="371" spans="1:32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2"/>
      <c r="Z371" s="2"/>
      <c r="AA371" s="2"/>
      <c r="AB371" s="2"/>
      <c r="AC371" s="2"/>
      <c r="AD371" s="1"/>
      <c r="AE371" s="1"/>
      <c r="AF371" s="3"/>
    </row>
    <row r="372" spans="1:3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2"/>
      <c r="Z372" s="2"/>
      <c r="AA372" s="2"/>
      <c r="AB372" s="2"/>
      <c r="AC372" s="2"/>
      <c r="AD372" s="1"/>
      <c r="AE372" s="1"/>
      <c r="AF372" s="3"/>
    </row>
    <row r="373" spans="1:32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2"/>
      <c r="Z373" s="2"/>
      <c r="AA373" s="2"/>
      <c r="AB373" s="2"/>
      <c r="AC373" s="2"/>
      <c r="AD373" s="1"/>
      <c r="AE373" s="1"/>
      <c r="AF373" s="3"/>
    </row>
    <row r="374" spans="1:32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2"/>
      <c r="Z374" s="2"/>
      <c r="AA374" s="2"/>
      <c r="AB374" s="2"/>
      <c r="AC374" s="2"/>
      <c r="AD374" s="1"/>
      <c r="AE374" s="1"/>
      <c r="AF374" s="3"/>
    </row>
    <row r="375" spans="1:32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2"/>
      <c r="Z375" s="2"/>
      <c r="AA375" s="2"/>
      <c r="AB375" s="2"/>
      <c r="AC375" s="2"/>
      <c r="AD375" s="1"/>
      <c r="AE375" s="1"/>
      <c r="AF375" s="3"/>
    </row>
    <row r="376" spans="1:32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2"/>
      <c r="Z376" s="2"/>
      <c r="AA376" s="2"/>
      <c r="AB376" s="2"/>
      <c r="AC376" s="2"/>
      <c r="AD376" s="1"/>
      <c r="AE376" s="1"/>
      <c r="AF376" s="3"/>
    </row>
    <row r="377" spans="1:32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2"/>
      <c r="Z377" s="2"/>
      <c r="AA377" s="2"/>
      <c r="AB377" s="2"/>
      <c r="AC377" s="2"/>
      <c r="AD377" s="1"/>
      <c r="AE377" s="1"/>
      <c r="AF377" s="3"/>
    </row>
    <row r="378" spans="1:32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2"/>
      <c r="Z378" s="2"/>
      <c r="AA378" s="2"/>
      <c r="AB378" s="2"/>
      <c r="AC378" s="2"/>
      <c r="AD378" s="1"/>
      <c r="AE378" s="1"/>
      <c r="AF378" s="3"/>
    </row>
    <row r="379" spans="1:32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2"/>
      <c r="Z379" s="2"/>
      <c r="AA379" s="2"/>
      <c r="AB379" s="2"/>
      <c r="AC379" s="2"/>
      <c r="AD379" s="1"/>
      <c r="AE379" s="1"/>
      <c r="AF379" s="3"/>
    </row>
    <row r="380" spans="1:32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2"/>
      <c r="Z380" s="2"/>
      <c r="AA380" s="2"/>
      <c r="AB380" s="2"/>
      <c r="AC380" s="2"/>
      <c r="AD380" s="1"/>
      <c r="AE380" s="1"/>
      <c r="AF380" s="3"/>
    </row>
    <row r="381" spans="1:32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2"/>
      <c r="Z381" s="2"/>
      <c r="AA381" s="2"/>
      <c r="AB381" s="2"/>
      <c r="AC381" s="2"/>
      <c r="AD381" s="1"/>
      <c r="AE381" s="1"/>
      <c r="AF381" s="3"/>
    </row>
    <row r="382" spans="1:3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2"/>
      <c r="Z382" s="2"/>
      <c r="AA382" s="2"/>
      <c r="AB382" s="2"/>
      <c r="AC382" s="2"/>
      <c r="AD382" s="1"/>
      <c r="AE382" s="1"/>
      <c r="AF382" s="3"/>
    </row>
    <row r="383" spans="1:32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2"/>
      <c r="Z383" s="2"/>
      <c r="AA383" s="2"/>
      <c r="AB383" s="2"/>
      <c r="AC383" s="2"/>
      <c r="AD383" s="1"/>
      <c r="AE383" s="1"/>
      <c r="AF383" s="3"/>
    </row>
    <row r="384" spans="1:32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2"/>
      <c r="Z384" s="2"/>
      <c r="AA384" s="2"/>
      <c r="AB384" s="2"/>
      <c r="AC384" s="2"/>
      <c r="AD384" s="1"/>
      <c r="AE384" s="1"/>
      <c r="AF384" s="3"/>
    </row>
    <row r="385" spans="1:32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2"/>
      <c r="Z385" s="2"/>
      <c r="AA385" s="2"/>
      <c r="AB385" s="2"/>
      <c r="AC385" s="2"/>
      <c r="AD385" s="1"/>
      <c r="AE385" s="1"/>
      <c r="AF385" s="3"/>
    </row>
    <row r="386" spans="1:32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2"/>
      <c r="Z386" s="2"/>
      <c r="AA386" s="2"/>
      <c r="AB386" s="2"/>
      <c r="AC386" s="2"/>
      <c r="AD386" s="1"/>
      <c r="AE386" s="1"/>
      <c r="AF386" s="3"/>
    </row>
    <row r="387" spans="1:32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2"/>
      <c r="Z387" s="2"/>
      <c r="AA387" s="2"/>
      <c r="AB387" s="2"/>
      <c r="AC387" s="2"/>
      <c r="AD387" s="1"/>
      <c r="AE387" s="1"/>
      <c r="AF387" s="3"/>
    </row>
    <row r="388" spans="1:32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2"/>
      <c r="Z388" s="2"/>
      <c r="AA388" s="2"/>
      <c r="AB388" s="2"/>
      <c r="AC388" s="2"/>
      <c r="AD388" s="1"/>
      <c r="AE388" s="1"/>
      <c r="AF388" s="3"/>
    </row>
    <row r="389" spans="1:32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2"/>
      <c r="Z389" s="2"/>
      <c r="AA389" s="2"/>
      <c r="AB389" s="2"/>
      <c r="AC389" s="2"/>
      <c r="AD389" s="1"/>
      <c r="AE389" s="1"/>
      <c r="AF389" s="3"/>
    </row>
    <row r="390" spans="1:32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2"/>
      <c r="Z390" s="2"/>
      <c r="AA390" s="2"/>
      <c r="AB390" s="2"/>
      <c r="AC390" s="2"/>
      <c r="AD390" s="1"/>
      <c r="AE390" s="1"/>
      <c r="AF390" s="3"/>
    </row>
    <row r="391" spans="1:32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2"/>
      <c r="Z391" s="2"/>
      <c r="AA391" s="2"/>
      <c r="AB391" s="2"/>
      <c r="AC391" s="2"/>
      <c r="AD391" s="1"/>
      <c r="AE391" s="1"/>
      <c r="AF391" s="3"/>
    </row>
    <row r="392" spans="1:3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2"/>
      <c r="Z392" s="2"/>
      <c r="AA392" s="2"/>
      <c r="AB392" s="2"/>
      <c r="AC392" s="2"/>
      <c r="AD392" s="1"/>
      <c r="AE392" s="1"/>
      <c r="AF392" s="3"/>
    </row>
    <row r="393" spans="1:32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2"/>
      <c r="Z393" s="2"/>
      <c r="AA393" s="2"/>
      <c r="AB393" s="2"/>
      <c r="AC393" s="2"/>
      <c r="AD393" s="1"/>
      <c r="AE393" s="1"/>
      <c r="AF393" s="3"/>
    </row>
    <row r="394" spans="1:32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2"/>
      <c r="Z394" s="2"/>
      <c r="AA394" s="2"/>
      <c r="AB394" s="2"/>
      <c r="AC394" s="2"/>
      <c r="AD394" s="1"/>
      <c r="AE394" s="1"/>
      <c r="AF394" s="3"/>
    </row>
    <row r="395" spans="1:32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2"/>
      <c r="Z395" s="2"/>
      <c r="AA395" s="2"/>
      <c r="AB395" s="2"/>
      <c r="AC395" s="2"/>
      <c r="AD395" s="1"/>
      <c r="AE395" s="1"/>
      <c r="AF395" s="3"/>
    </row>
    <row r="396" spans="1:32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2"/>
      <c r="Z396" s="2"/>
      <c r="AA396" s="2"/>
      <c r="AB396" s="2"/>
      <c r="AC396" s="2"/>
      <c r="AD396" s="1"/>
      <c r="AE396" s="1"/>
      <c r="AF396" s="3"/>
    </row>
    <row r="397" spans="1:32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2"/>
      <c r="Z397" s="2"/>
      <c r="AA397" s="2"/>
      <c r="AB397" s="2"/>
      <c r="AC397" s="2"/>
      <c r="AD397" s="1"/>
      <c r="AE397" s="1"/>
      <c r="AF397" s="3"/>
    </row>
    <row r="398" spans="1:32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2"/>
      <c r="Z398" s="2"/>
      <c r="AA398" s="2"/>
      <c r="AB398" s="2"/>
      <c r="AC398" s="2"/>
      <c r="AD398" s="1"/>
      <c r="AE398" s="1"/>
      <c r="AF398" s="3"/>
    </row>
    <row r="399" spans="1:32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2"/>
      <c r="Z399" s="2"/>
      <c r="AA399" s="2"/>
      <c r="AB399" s="2"/>
      <c r="AC399" s="2"/>
      <c r="AD399" s="1"/>
      <c r="AE399" s="1"/>
      <c r="AF399" s="3"/>
    </row>
    <row r="400" spans="1:32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2"/>
      <c r="Z400" s="2"/>
      <c r="AA400" s="2"/>
      <c r="AB400" s="2"/>
      <c r="AC400" s="2"/>
      <c r="AD400" s="1"/>
      <c r="AE400" s="1"/>
      <c r="AF400" s="3"/>
    </row>
    <row r="401" spans="1:32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2"/>
      <c r="Z401" s="2"/>
      <c r="AA401" s="2"/>
      <c r="AB401" s="2"/>
      <c r="AC401" s="2"/>
      <c r="AD401" s="1"/>
      <c r="AE401" s="1"/>
      <c r="AF401" s="3"/>
    </row>
    <row r="402" spans="1:3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2"/>
      <c r="Z402" s="2"/>
      <c r="AA402" s="2"/>
      <c r="AB402" s="2"/>
      <c r="AC402" s="2"/>
      <c r="AD402" s="1"/>
      <c r="AE402" s="1"/>
      <c r="AF402" s="3"/>
    </row>
    <row r="403" spans="1:32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2"/>
      <c r="Z403" s="2"/>
      <c r="AA403" s="2"/>
      <c r="AB403" s="2"/>
      <c r="AC403" s="2"/>
      <c r="AD403" s="1"/>
      <c r="AE403" s="1"/>
      <c r="AF403" s="3"/>
    </row>
    <row r="404" spans="1:32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2"/>
      <c r="Z404" s="2"/>
      <c r="AA404" s="2"/>
      <c r="AB404" s="2"/>
      <c r="AC404" s="2"/>
      <c r="AD404" s="1"/>
      <c r="AE404" s="1"/>
      <c r="AF404" s="3"/>
    </row>
    <row r="405" spans="1:32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2"/>
      <c r="Z405" s="2"/>
      <c r="AA405" s="2"/>
      <c r="AB405" s="2"/>
      <c r="AC405" s="2"/>
      <c r="AD405" s="1"/>
      <c r="AE405" s="1"/>
      <c r="AF405" s="3"/>
    </row>
    <row r="406" spans="1:32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2"/>
      <c r="Z406" s="2"/>
      <c r="AA406" s="2"/>
      <c r="AB406" s="2"/>
      <c r="AC406" s="2"/>
      <c r="AD406" s="1"/>
      <c r="AE406" s="1"/>
      <c r="AF406" s="3"/>
    </row>
    <row r="407" spans="1:32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2"/>
      <c r="Z407" s="2"/>
      <c r="AA407" s="2"/>
      <c r="AB407" s="2"/>
      <c r="AC407" s="2"/>
      <c r="AD407" s="1"/>
      <c r="AE407" s="1"/>
      <c r="AF407" s="3"/>
    </row>
    <row r="408" spans="1:32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2"/>
      <c r="Z408" s="2"/>
      <c r="AA408" s="2"/>
      <c r="AB408" s="2"/>
      <c r="AC408" s="2"/>
      <c r="AD408" s="1"/>
      <c r="AE408" s="1"/>
      <c r="AF408" s="3"/>
    </row>
    <row r="409" spans="1:32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2"/>
      <c r="Z409" s="2"/>
      <c r="AA409" s="2"/>
      <c r="AB409" s="2"/>
      <c r="AC409" s="2"/>
      <c r="AD409" s="1"/>
      <c r="AE409" s="1"/>
      <c r="AF409" s="3"/>
    </row>
    <row r="410" spans="1:32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2"/>
      <c r="Z410" s="2"/>
      <c r="AA410" s="2"/>
      <c r="AB410" s="2"/>
      <c r="AC410" s="2"/>
      <c r="AD410" s="1"/>
      <c r="AE410" s="1"/>
      <c r="AF410" s="3"/>
    </row>
    <row r="411" spans="1:32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2"/>
      <c r="Z411" s="2"/>
      <c r="AA411" s="2"/>
      <c r="AB411" s="2"/>
      <c r="AC411" s="2"/>
      <c r="AD411" s="1"/>
      <c r="AE411" s="1"/>
      <c r="AF411" s="3"/>
    </row>
    <row r="412" spans="1:3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2"/>
      <c r="Z412" s="2"/>
      <c r="AA412" s="2"/>
      <c r="AB412" s="2"/>
      <c r="AC412" s="2"/>
      <c r="AD412" s="1"/>
      <c r="AE412" s="1"/>
      <c r="AF412" s="3"/>
    </row>
    <row r="413" spans="1:32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2"/>
      <c r="Z413" s="2"/>
      <c r="AA413" s="2"/>
      <c r="AB413" s="2"/>
      <c r="AC413" s="2"/>
      <c r="AD413" s="1"/>
      <c r="AE413" s="1"/>
      <c r="AF413" s="3"/>
    </row>
    <row r="414" spans="1:32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2"/>
      <c r="Z414" s="2"/>
      <c r="AA414" s="2"/>
      <c r="AB414" s="2"/>
      <c r="AC414" s="2"/>
      <c r="AD414" s="1"/>
      <c r="AE414" s="1"/>
      <c r="AF414" s="3"/>
    </row>
    <row r="415" spans="1:32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2"/>
      <c r="Z415" s="2"/>
      <c r="AA415" s="2"/>
      <c r="AB415" s="2"/>
      <c r="AC415" s="2"/>
      <c r="AD415" s="1"/>
      <c r="AE415" s="1"/>
      <c r="AF415" s="3"/>
    </row>
    <row r="416" spans="1:32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2"/>
      <c r="Z416" s="2"/>
      <c r="AA416" s="2"/>
      <c r="AB416" s="2"/>
      <c r="AC416" s="2"/>
      <c r="AD416" s="1"/>
      <c r="AE416" s="1"/>
      <c r="AF416" s="3"/>
    </row>
    <row r="417" spans="1:32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2"/>
      <c r="Z417" s="2"/>
      <c r="AA417" s="2"/>
      <c r="AB417" s="2"/>
      <c r="AC417" s="2"/>
      <c r="AD417" s="1"/>
      <c r="AE417" s="1"/>
      <c r="AF417" s="3"/>
    </row>
    <row r="418" spans="1:32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2"/>
      <c r="Z418" s="2"/>
      <c r="AA418" s="2"/>
      <c r="AB418" s="2"/>
      <c r="AC418" s="2"/>
      <c r="AD418" s="1"/>
      <c r="AE418" s="1"/>
      <c r="AF418" s="3"/>
    </row>
    <row r="419" spans="1:32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2"/>
      <c r="Z419" s="2"/>
      <c r="AA419" s="2"/>
      <c r="AB419" s="2"/>
      <c r="AC419" s="2"/>
      <c r="AD419" s="1"/>
      <c r="AE419" s="1"/>
      <c r="AF419" s="3"/>
    </row>
    <row r="420" spans="1:32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2"/>
      <c r="Z420" s="2"/>
      <c r="AA420" s="2"/>
      <c r="AB420" s="2"/>
      <c r="AC420" s="2"/>
      <c r="AD420" s="1"/>
      <c r="AE420" s="1"/>
      <c r="AF420" s="3"/>
    </row>
    <row r="421" spans="1:32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2"/>
      <c r="Z421" s="2"/>
      <c r="AA421" s="2"/>
      <c r="AB421" s="2"/>
      <c r="AC421" s="2"/>
      <c r="AD421" s="1"/>
      <c r="AE421" s="1"/>
      <c r="AF421" s="3"/>
    </row>
    <row r="422" spans="1:3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2"/>
      <c r="Z422" s="2"/>
      <c r="AA422" s="2"/>
      <c r="AB422" s="2"/>
      <c r="AC422" s="2"/>
      <c r="AD422" s="1"/>
      <c r="AE422" s="1"/>
      <c r="AF422" s="3"/>
    </row>
    <row r="423" spans="1:32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2"/>
      <c r="Z423" s="2"/>
      <c r="AA423" s="2"/>
      <c r="AB423" s="2"/>
      <c r="AC423" s="2"/>
      <c r="AD423" s="1"/>
      <c r="AE423" s="1"/>
      <c r="AF423" s="3"/>
    </row>
    <row r="424" spans="1:32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2"/>
      <c r="Z424" s="2"/>
      <c r="AA424" s="2"/>
      <c r="AB424" s="2"/>
      <c r="AC424" s="2"/>
      <c r="AD424" s="1"/>
      <c r="AE424" s="1"/>
      <c r="AF424" s="3"/>
    </row>
    <row r="425" spans="1:32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2"/>
      <c r="Z425" s="2"/>
      <c r="AA425" s="2"/>
      <c r="AB425" s="2"/>
      <c r="AC425" s="2"/>
      <c r="AD425" s="1"/>
      <c r="AE425" s="1"/>
      <c r="AF425" s="3"/>
    </row>
    <row r="426" spans="1:32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2"/>
      <c r="Z426" s="2"/>
      <c r="AA426" s="2"/>
      <c r="AB426" s="2"/>
      <c r="AC426" s="2"/>
      <c r="AD426" s="1"/>
      <c r="AE426" s="1"/>
      <c r="AF426" s="3"/>
    </row>
    <row r="427" spans="1:32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2"/>
      <c r="Z427" s="2"/>
      <c r="AA427" s="2"/>
      <c r="AB427" s="2"/>
      <c r="AC427" s="2"/>
      <c r="AD427" s="1"/>
      <c r="AE427" s="1"/>
      <c r="AF427" s="3"/>
    </row>
    <row r="428" spans="1:32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2"/>
      <c r="Z428" s="2"/>
      <c r="AA428" s="2"/>
      <c r="AB428" s="2"/>
      <c r="AC428" s="2"/>
      <c r="AD428" s="1"/>
      <c r="AE428" s="1"/>
      <c r="AF428" s="3"/>
    </row>
    <row r="429" spans="1:32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2"/>
      <c r="Z429" s="2"/>
      <c r="AA429" s="2"/>
      <c r="AB429" s="2"/>
      <c r="AC429" s="2"/>
      <c r="AD429" s="1"/>
      <c r="AE429" s="1"/>
      <c r="AF429" s="3"/>
    </row>
    <row r="430" spans="1:32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2"/>
      <c r="Z430" s="2"/>
      <c r="AA430" s="2"/>
      <c r="AB430" s="2"/>
      <c r="AC430" s="2"/>
      <c r="AD430" s="1"/>
      <c r="AE430" s="1"/>
      <c r="AF430" s="3"/>
    </row>
    <row r="431" spans="1:32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2"/>
      <c r="Z431" s="2"/>
      <c r="AA431" s="2"/>
      <c r="AB431" s="2"/>
      <c r="AC431" s="2"/>
      <c r="AD431" s="1"/>
      <c r="AE431" s="1"/>
      <c r="AF431" s="3"/>
    </row>
    <row r="432" spans="1: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2"/>
      <c r="Z432" s="2"/>
      <c r="AA432" s="2"/>
      <c r="AB432" s="2"/>
      <c r="AC432" s="2"/>
      <c r="AD432" s="1"/>
      <c r="AE432" s="1"/>
      <c r="AF432" s="3"/>
    </row>
    <row r="433" spans="1:32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2"/>
      <c r="Z433" s="2"/>
      <c r="AA433" s="2"/>
      <c r="AB433" s="2"/>
      <c r="AC433" s="2"/>
      <c r="AD433" s="1"/>
      <c r="AE433" s="1"/>
      <c r="AF433" s="3"/>
    </row>
    <row r="434" spans="1:32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2"/>
      <c r="Z434" s="2"/>
      <c r="AA434" s="2"/>
      <c r="AB434" s="2"/>
      <c r="AC434" s="2"/>
      <c r="AD434" s="1"/>
      <c r="AE434" s="1"/>
      <c r="AF434" s="3"/>
    </row>
    <row r="435" spans="1:32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2"/>
      <c r="Z435" s="2"/>
      <c r="AA435" s="2"/>
      <c r="AB435" s="2"/>
      <c r="AC435" s="2"/>
      <c r="AD435" s="1"/>
      <c r="AE435" s="1"/>
      <c r="AF435" s="3"/>
    </row>
    <row r="436" spans="1:32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2"/>
      <c r="Z436" s="2"/>
      <c r="AA436" s="2"/>
      <c r="AB436" s="2"/>
      <c r="AC436" s="2"/>
      <c r="AD436" s="1"/>
      <c r="AE436" s="1"/>
      <c r="AF436" s="3"/>
    </row>
    <row r="437" spans="1:32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2"/>
      <c r="Z437" s="2"/>
      <c r="AA437" s="2"/>
      <c r="AB437" s="2"/>
      <c r="AC437" s="2"/>
      <c r="AD437" s="1"/>
      <c r="AE437" s="1"/>
      <c r="AF437" s="3"/>
    </row>
    <row r="438" spans="1:32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2"/>
      <c r="Z438" s="2"/>
      <c r="AA438" s="2"/>
      <c r="AB438" s="2"/>
      <c r="AC438" s="2"/>
      <c r="AD438" s="1"/>
      <c r="AE438" s="1"/>
      <c r="AF438" s="3"/>
    </row>
    <row r="439" spans="1:32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2"/>
      <c r="Z439" s="2"/>
      <c r="AA439" s="2"/>
      <c r="AB439" s="2"/>
      <c r="AC439" s="2"/>
      <c r="AD439" s="1"/>
      <c r="AE439" s="1"/>
      <c r="AF439" s="3"/>
    </row>
    <row r="440" spans="1:32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2"/>
      <c r="Z440" s="2"/>
      <c r="AA440" s="2"/>
      <c r="AB440" s="2"/>
      <c r="AC440" s="2"/>
      <c r="AD440" s="1"/>
      <c r="AE440" s="1"/>
      <c r="AF440" s="3"/>
    </row>
    <row r="441" spans="1:32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2"/>
      <c r="Z441" s="2"/>
      <c r="AA441" s="2"/>
      <c r="AB441" s="2"/>
      <c r="AC441" s="2"/>
      <c r="AD441" s="1"/>
      <c r="AE441" s="1"/>
      <c r="AF441" s="3"/>
    </row>
    <row r="442" spans="1:3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2"/>
      <c r="Z442" s="2"/>
      <c r="AA442" s="2"/>
      <c r="AB442" s="2"/>
      <c r="AC442" s="2"/>
      <c r="AD442" s="1"/>
      <c r="AE442" s="1"/>
      <c r="AF442" s="3"/>
    </row>
    <row r="443" spans="1:32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2"/>
      <c r="Z443" s="2"/>
      <c r="AA443" s="2"/>
      <c r="AB443" s="2"/>
      <c r="AC443" s="2"/>
      <c r="AD443" s="1"/>
      <c r="AE443" s="1"/>
      <c r="AF443" s="3"/>
    </row>
    <row r="444" spans="1:32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2"/>
      <c r="Z444" s="2"/>
      <c r="AA444" s="2"/>
      <c r="AB444" s="2"/>
      <c r="AC444" s="2"/>
      <c r="AD444" s="1"/>
      <c r="AE444" s="1"/>
      <c r="AF444" s="3"/>
    </row>
    <row r="445" spans="1:32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2"/>
      <c r="Z445" s="2"/>
      <c r="AA445" s="2"/>
      <c r="AB445" s="2"/>
      <c r="AC445" s="2"/>
      <c r="AD445" s="1"/>
      <c r="AE445" s="1"/>
      <c r="AF445" s="3"/>
    </row>
    <row r="446" spans="1:32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2"/>
      <c r="Z446" s="2"/>
      <c r="AA446" s="2"/>
      <c r="AB446" s="2"/>
      <c r="AC446" s="2"/>
      <c r="AD446" s="1"/>
      <c r="AE446" s="1"/>
      <c r="AF446" s="3"/>
    </row>
    <row r="447" spans="1:32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2"/>
      <c r="Z447" s="2"/>
      <c r="AA447" s="2"/>
      <c r="AB447" s="2"/>
      <c r="AC447" s="2"/>
      <c r="AD447" s="1"/>
      <c r="AE447" s="1"/>
      <c r="AF447" s="3"/>
    </row>
    <row r="448" spans="1:32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2"/>
      <c r="Z448" s="2"/>
      <c r="AA448" s="2"/>
      <c r="AB448" s="2"/>
      <c r="AC448" s="2"/>
      <c r="AD448" s="1"/>
      <c r="AE448" s="1"/>
      <c r="AF448" s="3"/>
    </row>
    <row r="449" spans="1:32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2"/>
      <c r="Z449" s="2"/>
      <c r="AA449" s="2"/>
      <c r="AB449" s="2"/>
      <c r="AC449" s="2"/>
      <c r="AD449" s="1"/>
      <c r="AE449" s="1"/>
      <c r="AF449" s="3"/>
    </row>
    <row r="450" spans="1:32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2"/>
      <c r="Z450" s="2"/>
      <c r="AA450" s="2"/>
      <c r="AB450" s="2"/>
      <c r="AC450" s="2"/>
      <c r="AD450" s="1"/>
      <c r="AE450" s="1"/>
      <c r="AF450" s="3"/>
    </row>
    <row r="451" spans="1:32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2"/>
      <c r="Z451" s="2"/>
      <c r="AA451" s="2"/>
      <c r="AB451" s="2"/>
      <c r="AC451" s="2"/>
      <c r="AD451" s="1"/>
      <c r="AE451" s="1"/>
      <c r="AF451" s="3"/>
    </row>
    <row r="452" spans="1:3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2"/>
      <c r="Z452" s="2"/>
      <c r="AA452" s="2"/>
      <c r="AB452" s="2"/>
      <c r="AC452" s="2"/>
      <c r="AD452" s="1"/>
      <c r="AE452" s="1"/>
      <c r="AF452" s="3"/>
    </row>
    <row r="453" spans="1:32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2"/>
      <c r="Z453" s="2"/>
      <c r="AA453" s="2"/>
      <c r="AB453" s="2"/>
      <c r="AC453" s="2"/>
      <c r="AD453" s="1"/>
      <c r="AE453" s="1"/>
      <c r="AF453" s="3"/>
    </row>
    <row r="454" spans="1:32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2"/>
      <c r="Z454" s="2"/>
      <c r="AA454" s="2"/>
      <c r="AB454" s="2"/>
      <c r="AC454" s="2"/>
      <c r="AD454" s="1"/>
      <c r="AE454" s="1"/>
      <c r="AF454" s="3"/>
    </row>
    <row r="455" spans="1:32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2"/>
      <c r="Z455" s="2"/>
      <c r="AA455" s="2"/>
      <c r="AB455" s="2"/>
      <c r="AC455" s="2"/>
      <c r="AD455" s="1"/>
      <c r="AE455" s="1"/>
      <c r="AF455" s="3"/>
    </row>
    <row r="456" spans="1:32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2"/>
      <c r="Z456" s="2"/>
      <c r="AA456" s="2"/>
      <c r="AB456" s="2"/>
      <c r="AC456" s="2"/>
      <c r="AD456" s="1"/>
      <c r="AE456" s="1"/>
      <c r="AF456" s="3"/>
    </row>
    <row r="457" spans="1:32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2"/>
      <c r="Z457" s="2"/>
      <c r="AA457" s="2"/>
      <c r="AB457" s="2"/>
      <c r="AC457" s="2"/>
      <c r="AD457" s="1"/>
      <c r="AE457" s="1"/>
      <c r="AF457" s="3"/>
    </row>
    <row r="458" spans="1:32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2"/>
      <c r="Z458" s="2"/>
      <c r="AA458" s="2"/>
      <c r="AB458" s="2"/>
      <c r="AC458" s="2"/>
      <c r="AD458" s="1"/>
      <c r="AE458" s="1"/>
      <c r="AF458" s="3"/>
    </row>
    <row r="459" spans="1:32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2"/>
      <c r="Z459" s="2"/>
      <c r="AA459" s="2"/>
      <c r="AB459" s="2"/>
      <c r="AC459" s="2"/>
      <c r="AD459" s="1"/>
      <c r="AE459" s="1"/>
      <c r="AF459" s="3"/>
    </row>
    <row r="460" spans="1:32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2"/>
      <c r="Z460" s="2"/>
      <c r="AA460" s="2"/>
      <c r="AB460" s="2"/>
      <c r="AC460" s="2"/>
      <c r="AD460" s="1"/>
      <c r="AE460" s="1"/>
      <c r="AF460" s="3"/>
    </row>
    <row r="461" spans="1:32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2"/>
      <c r="Z461" s="2"/>
      <c r="AA461" s="2"/>
      <c r="AB461" s="2"/>
      <c r="AC461" s="2"/>
      <c r="AD461" s="1"/>
      <c r="AE461" s="1"/>
      <c r="AF461" s="3"/>
    </row>
    <row r="462" spans="1:3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2"/>
      <c r="Z462" s="2"/>
      <c r="AA462" s="2"/>
      <c r="AB462" s="2"/>
      <c r="AC462" s="2"/>
      <c r="AD462" s="1"/>
      <c r="AE462" s="1"/>
      <c r="AF462" s="3"/>
    </row>
    <row r="463" spans="1:32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2"/>
      <c r="Z463" s="2"/>
      <c r="AA463" s="2"/>
      <c r="AB463" s="2"/>
      <c r="AC463" s="2"/>
      <c r="AD463" s="1"/>
      <c r="AE463" s="1"/>
      <c r="AF463" s="3"/>
    </row>
    <row r="464" spans="1:32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2"/>
      <c r="Z464" s="2"/>
      <c r="AA464" s="2"/>
      <c r="AB464" s="2"/>
      <c r="AC464" s="2"/>
      <c r="AD464" s="1"/>
      <c r="AE464" s="1"/>
      <c r="AF464" s="3"/>
    </row>
    <row r="465" spans="1:32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2"/>
      <c r="Z465" s="2"/>
      <c r="AA465" s="2"/>
      <c r="AB465" s="2"/>
      <c r="AC465" s="2"/>
      <c r="AD465" s="1"/>
      <c r="AE465" s="1"/>
      <c r="AF465" s="3"/>
    </row>
    <row r="466" spans="1:32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2"/>
      <c r="Z466" s="2"/>
      <c r="AA466" s="2"/>
      <c r="AB466" s="2"/>
      <c r="AC466" s="2"/>
      <c r="AD466" s="1"/>
      <c r="AE466" s="1"/>
      <c r="AF466" s="3"/>
    </row>
    <row r="467" spans="1:32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2"/>
      <c r="Z467" s="2"/>
      <c r="AA467" s="2"/>
      <c r="AB467" s="2"/>
      <c r="AC467" s="2"/>
      <c r="AD467" s="1"/>
      <c r="AE467" s="1"/>
      <c r="AF467" s="3"/>
    </row>
    <row r="468" spans="1:32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2"/>
      <c r="Z468" s="2"/>
      <c r="AA468" s="2"/>
      <c r="AB468" s="2"/>
      <c r="AC468" s="2"/>
      <c r="AD468" s="1"/>
      <c r="AE468" s="1"/>
      <c r="AF468" s="3"/>
    </row>
    <row r="469" spans="1:32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2"/>
      <c r="Z469" s="2"/>
      <c r="AA469" s="2"/>
      <c r="AB469" s="2"/>
      <c r="AC469" s="2"/>
      <c r="AD469" s="1"/>
      <c r="AE469" s="1"/>
      <c r="AF469" s="3"/>
    </row>
    <row r="470" spans="1:32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2"/>
      <c r="Z470" s="2"/>
      <c r="AA470" s="2"/>
      <c r="AB470" s="2"/>
      <c r="AC470" s="2"/>
      <c r="AD470" s="1"/>
      <c r="AE470" s="1"/>
      <c r="AF470" s="3"/>
    </row>
    <row r="471" spans="1:32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2"/>
      <c r="Z471" s="2"/>
      <c r="AA471" s="2"/>
      <c r="AB471" s="2"/>
      <c r="AC471" s="2"/>
      <c r="AD471" s="1"/>
      <c r="AE471" s="1"/>
      <c r="AF471" s="3"/>
    </row>
    <row r="472" spans="1:3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2"/>
      <c r="Z472" s="2"/>
      <c r="AA472" s="2"/>
      <c r="AB472" s="2"/>
      <c r="AC472" s="2"/>
      <c r="AD472" s="1"/>
      <c r="AE472" s="1"/>
      <c r="AF472" s="3"/>
    </row>
    <row r="473" spans="1:32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2"/>
      <c r="Z473" s="2"/>
      <c r="AA473" s="2"/>
      <c r="AB473" s="2"/>
      <c r="AC473" s="2"/>
      <c r="AD473" s="1"/>
      <c r="AE473" s="1"/>
      <c r="AF473" s="3"/>
    </row>
    <row r="474" spans="1:32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2"/>
      <c r="Z474" s="2"/>
      <c r="AA474" s="2"/>
      <c r="AB474" s="2"/>
      <c r="AC474" s="2"/>
      <c r="AD474" s="1"/>
      <c r="AE474" s="1"/>
      <c r="AF474" s="3"/>
    </row>
    <row r="475" spans="1:32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2"/>
      <c r="Z475" s="2"/>
      <c r="AA475" s="2"/>
      <c r="AB475" s="2"/>
      <c r="AC475" s="2"/>
      <c r="AD475" s="1"/>
      <c r="AE475" s="1"/>
      <c r="AF475" s="3"/>
    </row>
    <row r="476" spans="1:32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2"/>
      <c r="Z476" s="2"/>
      <c r="AA476" s="2"/>
      <c r="AB476" s="2"/>
      <c r="AC476" s="2"/>
      <c r="AD476" s="1"/>
      <c r="AE476" s="1"/>
      <c r="AF476" s="3"/>
    </row>
    <row r="477" spans="1:32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2"/>
      <c r="Z477" s="2"/>
      <c r="AA477" s="2"/>
      <c r="AB477" s="2"/>
      <c r="AC477" s="2"/>
      <c r="AD477" s="1"/>
      <c r="AE477" s="1"/>
      <c r="AF477" s="3"/>
    </row>
    <row r="478" spans="1:32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2"/>
      <c r="Z478" s="2"/>
      <c r="AA478" s="2"/>
      <c r="AB478" s="2"/>
      <c r="AC478" s="2"/>
      <c r="AD478" s="1"/>
      <c r="AE478" s="1"/>
      <c r="AF478" s="3"/>
    </row>
    <row r="479" spans="1:32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2"/>
      <c r="Z479" s="2"/>
      <c r="AA479" s="2"/>
      <c r="AB479" s="2"/>
      <c r="AC479" s="2"/>
      <c r="AD479" s="1"/>
      <c r="AE479" s="1"/>
      <c r="AF479" s="3"/>
    </row>
    <row r="480" spans="1:32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2"/>
      <c r="Z480" s="2"/>
      <c r="AA480" s="2"/>
      <c r="AB480" s="2"/>
      <c r="AC480" s="2"/>
      <c r="AD480" s="1"/>
      <c r="AE480" s="1"/>
      <c r="AF480" s="3"/>
    </row>
    <row r="481" spans="1:32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2"/>
      <c r="Z481" s="2"/>
      <c r="AA481" s="2"/>
      <c r="AB481" s="2"/>
      <c r="AC481" s="2"/>
      <c r="AD481" s="1"/>
      <c r="AE481" s="1"/>
      <c r="AF481" s="3"/>
    </row>
    <row r="482" spans="1:3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2"/>
      <c r="Z482" s="2"/>
      <c r="AA482" s="2"/>
      <c r="AB482" s="2"/>
      <c r="AC482" s="2"/>
      <c r="AD482" s="1"/>
      <c r="AE482" s="1"/>
      <c r="AF482" s="3"/>
    </row>
    <row r="483" spans="1:32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2"/>
      <c r="Z483" s="2"/>
      <c r="AA483" s="2"/>
      <c r="AB483" s="2"/>
      <c r="AC483" s="2"/>
      <c r="AD483" s="1"/>
      <c r="AE483" s="1"/>
      <c r="AF483" s="3"/>
    </row>
    <row r="484" spans="1:32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2"/>
      <c r="Z484" s="2"/>
      <c r="AA484" s="2"/>
      <c r="AB484" s="2"/>
      <c r="AC484" s="2"/>
      <c r="AD484" s="1"/>
      <c r="AE484" s="1"/>
      <c r="AF484" s="3"/>
    </row>
    <row r="485" spans="1:32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2"/>
      <c r="Z485" s="2"/>
      <c r="AA485" s="2"/>
      <c r="AB485" s="2"/>
      <c r="AC485" s="2"/>
      <c r="AD485" s="1"/>
      <c r="AE485" s="1"/>
      <c r="AF485" s="3"/>
    </row>
    <row r="486" spans="1:32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2"/>
      <c r="Z486" s="2"/>
      <c r="AA486" s="2"/>
      <c r="AB486" s="2"/>
      <c r="AC486" s="2"/>
      <c r="AD486" s="1"/>
      <c r="AE486" s="1"/>
      <c r="AF486" s="3"/>
    </row>
    <row r="487" spans="1:32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2"/>
      <c r="Z487" s="2"/>
      <c r="AA487" s="2"/>
      <c r="AB487" s="2"/>
      <c r="AC487" s="2"/>
      <c r="AD487" s="1"/>
      <c r="AE487" s="1"/>
      <c r="AF487" s="3"/>
    </row>
    <row r="488" spans="1:32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2"/>
      <c r="Z488" s="2"/>
      <c r="AA488" s="2"/>
      <c r="AB488" s="2"/>
      <c r="AC488" s="2"/>
      <c r="AD488" s="1"/>
      <c r="AE488" s="1"/>
      <c r="AF488" s="3"/>
    </row>
    <row r="489" spans="1:32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2"/>
      <c r="Z489" s="2"/>
      <c r="AA489" s="2"/>
      <c r="AB489" s="2"/>
      <c r="AC489" s="2"/>
      <c r="AD489" s="1"/>
      <c r="AE489" s="1"/>
      <c r="AF489" s="3"/>
    </row>
    <row r="490" spans="1:32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2"/>
      <c r="Z490" s="2"/>
      <c r="AA490" s="2"/>
      <c r="AB490" s="2"/>
      <c r="AC490" s="2"/>
      <c r="AD490" s="1"/>
      <c r="AE490" s="1"/>
      <c r="AF490" s="3"/>
    </row>
    <row r="491" spans="1:32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2"/>
      <c r="Z491" s="2"/>
      <c r="AA491" s="2"/>
      <c r="AB491" s="2"/>
      <c r="AC491" s="2"/>
      <c r="AD491" s="1"/>
      <c r="AE491" s="1"/>
      <c r="AF491" s="3"/>
    </row>
    <row r="492" spans="1:3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2"/>
      <c r="Z492" s="2"/>
      <c r="AA492" s="2"/>
      <c r="AB492" s="2"/>
      <c r="AC492" s="2"/>
      <c r="AD492" s="1"/>
      <c r="AE492" s="1"/>
      <c r="AF492" s="3"/>
    </row>
    <row r="493" spans="1:32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2"/>
      <c r="Z493" s="2"/>
      <c r="AA493" s="2"/>
      <c r="AB493" s="2"/>
      <c r="AC493" s="2"/>
      <c r="AD493" s="1"/>
      <c r="AE493" s="1"/>
      <c r="AF493" s="3"/>
    </row>
    <row r="494" spans="1:32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2"/>
      <c r="Z494" s="2"/>
      <c r="AA494" s="2"/>
      <c r="AB494" s="2"/>
      <c r="AC494" s="2"/>
      <c r="AD494" s="1"/>
      <c r="AE494" s="1"/>
      <c r="AF494" s="3"/>
    </row>
    <row r="495" spans="1:32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2"/>
      <c r="Z495" s="2"/>
      <c r="AA495" s="2"/>
      <c r="AB495" s="2"/>
      <c r="AC495" s="2"/>
      <c r="AD495" s="1"/>
      <c r="AE495" s="1"/>
      <c r="AF495" s="3"/>
    </row>
    <row r="496" spans="1:32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2"/>
      <c r="Z496" s="2"/>
      <c r="AA496" s="2"/>
      <c r="AB496" s="2"/>
      <c r="AC496" s="2"/>
      <c r="AD496" s="1"/>
      <c r="AE496" s="1"/>
      <c r="AF496" s="3"/>
    </row>
    <row r="497" spans="1:32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2"/>
      <c r="Z497" s="2"/>
      <c r="AA497" s="2"/>
      <c r="AB497" s="2"/>
      <c r="AC497" s="2"/>
      <c r="AD497" s="1"/>
      <c r="AE497" s="1"/>
      <c r="AF497" s="3"/>
    </row>
    <row r="498" spans="1:32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2"/>
      <c r="Z498" s="2"/>
      <c r="AA498" s="2"/>
      <c r="AB498" s="2"/>
      <c r="AC498" s="2"/>
      <c r="AD498" s="1"/>
      <c r="AE498" s="1"/>
      <c r="AF498" s="3"/>
    </row>
    <row r="499" spans="1:32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2"/>
      <c r="Z499" s="2"/>
      <c r="AA499" s="2"/>
      <c r="AB499" s="2"/>
      <c r="AC499" s="2"/>
      <c r="AD499" s="1"/>
      <c r="AE499" s="1"/>
      <c r="AF499" s="3"/>
    </row>
    <row r="500" spans="1:32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2"/>
      <c r="Z500" s="2"/>
      <c r="AA500" s="2"/>
      <c r="AB500" s="2"/>
      <c r="AC500" s="2"/>
      <c r="AD500" s="1"/>
      <c r="AE500" s="1"/>
      <c r="AF500" s="3"/>
    </row>
    <row r="501" spans="1:32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2"/>
      <c r="Z501" s="2"/>
      <c r="AA501" s="2"/>
      <c r="AB501" s="2"/>
      <c r="AC501" s="2"/>
      <c r="AD501" s="1"/>
      <c r="AE501" s="1"/>
      <c r="AF501" s="3"/>
    </row>
    <row r="502" spans="1:3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2"/>
      <c r="Z502" s="2"/>
      <c r="AA502" s="2"/>
      <c r="AB502" s="2"/>
      <c r="AC502" s="2"/>
      <c r="AD502" s="1"/>
      <c r="AE502" s="1"/>
      <c r="AF502" s="3"/>
    </row>
    <row r="503" spans="1:32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2"/>
      <c r="Z503" s="2"/>
      <c r="AA503" s="2"/>
      <c r="AB503" s="2"/>
      <c r="AC503" s="2"/>
      <c r="AD503" s="1"/>
      <c r="AE503" s="1"/>
      <c r="AF503" s="3"/>
    </row>
    <row r="504" spans="1:32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2"/>
      <c r="Z504" s="2"/>
      <c r="AA504" s="2"/>
      <c r="AB504" s="2"/>
      <c r="AC504" s="2"/>
      <c r="AD504" s="1"/>
      <c r="AE504" s="1"/>
      <c r="AF504" s="3"/>
    </row>
    <row r="505" spans="1:32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2"/>
      <c r="Z505" s="2"/>
      <c r="AA505" s="2"/>
      <c r="AB505" s="2"/>
      <c r="AC505" s="2"/>
      <c r="AD505" s="1"/>
      <c r="AE505" s="1"/>
      <c r="AF505" s="3"/>
    </row>
    <row r="506" spans="1:32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2"/>
      <c r="Z506" s="2"/>
      <c r="AA506" s="2"/>
      <c r="AB506" s="2"/>
      <c r="AC506" s="2"/>
      <c r="AD506" s="1"/>
      <c r="AE506" s="1"/>
      <c r="AF506" s="3"/>
    </row>
    <row r="507" spans="1:32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2"/>
      <c r="Z507" s="2"/>
      <c r="AA507" s="2"/>
      <c r="AB507" s="2"/>
      <c r="AC507" s="2"/>
      <c r="AD507" s="1"/>
      <c r="AE507" s="1"/>
      <c r="AF507" s="3"/>
    </row>
    <row r="508" spans="1:32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2"/>
      <c r="Z508" s="2"/>
      <c r="AA508" s="2"/>
      <c r="AB508" s="2"/>
      <c r="AC508" s="2"/>
      <c r="AD508" s="1"/>
      <c r="AE508" s="1"/>
      <c r="AF508" s="3"/>
    </row>
    <row r="509" spans="1:32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2"/>
      <c r="Z509" s="2"/>
      <c r="AA509" s="2"/>
      <c r="AB509" s="2"/>
      <c r="AC509" s="2"/>
      <c r="AD509" s="1"/>
      <c r="AE509" s="1"/>
      <c r="AF509" s="3"/>
    </row>
    <row r="510" spans="1:32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2"/>
      <c r="Z510" s="2"/>
      <c r="AA510" s="2"/>
      <c r="AB510" s="2"/>
      <c r="AC510" s="2"/>
      <c r="AD510" s="1"/>
      <c r="AE510" s="1"/>
      <c r="AF510" s="3"/>
    </row>
    <row r="511" spans="1:32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2"/>
      <c r="Z511" s="2"/>
      <c r="AA511" s="2"/>
      <c r="AB511" s="2"/>
      <c r="AC511" s="2"/>
      <c r="AD511" s="1"/>
      <c r="AE511" s="1"/>
      <c r="AF511" s="3"/>
    </row>
    <row r="512" spans="1:3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2"/>
      <c r="Z512" s="2"/>
      <c r="AA512" s="2"/>
      <c r="AB512" s="2"/>
      <c r="AC512" s="2"/>
      <c r="AD512" s="1"/>
      <c r="AE512" s="1"/>
      <c r="AF512" s="3"/>
    </row>
    <row r="513" spans="1:32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2"/>
      <c r="Z513" s="2"/>
      <c r="AA513" s="2"/>
      <c r="AB513" s="2"/>
      <c r="AC513" s="2"/>
      <c r="AD513" s="1"/>
      <c r="AE513" s="1"/>
      <c r="AF513" s="3"/>
    </row>
    <row r="514" spans="1:32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2"/>
      <c r="Z514" s="2"/>
      <c r="AA514" s="2"/>
      <c r="AB514" s="2"/>
      <c r="AC514" s="2"/>
      <c r="AD514" s="1"/>
      <c r="AE514" s="1"/>
      <c r="AF514" s="3"/>
    </row>
    <row r="515" spans="1:32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2"/>
      <c r="Z515" s="2"/>
      <c r="AA515" s="2"/>
      <c r="AB515" s="2"/>
      <c r="AC515" s="2"/>
      <c r="AD515" s="1"/>
      <c r="AE515" s="1"/>
      <c r="AF515" s="3"/>
    </row>
    <row r="516" spans="1:32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2"/>
      <c r="Z516" s="2"/>
      <c r="AA516" s="2"/>
      <c r="AB516" s="2"/>
      <c r="AC516" s="2"/>
      <c r="AD516" s="1"/>
      <c r="AE516" s="1"/>
      <c r="AF516" s="3"/>
    </row>
    <row r="517" spans="1:32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2"/>
      <c r="Z517" s="2"/>
      <c r="AA517" s="2"/>
      <c r="AB517" s="2"/>
      <c r="AC517" s="2"/>
      <c r="AD517" s="1"/>
      <c r="AE517" s="1"/>
      <c r="AF517" s="3"/>
    </row>
    <row r="518" spans="1:32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2"/>
      <c r="Z518" s="2"/>
      <c r="AA518" s="2"/>
      <c r="AB518" s="2"/>
      <c r="AC518" s="2"/>
      <c r="AD518" s="1"/>
      <c r="AE518" s="1"/>
      <c r="AF518" s="3"/>
    </row>
    <row r="519" spans="1:32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2"/>
      <c r="Z519" s="2"/>
      <c r="AA519" s="2"/>
      <c r="AB519" s="2"/>
      <c r="AC519" s="2"/>
      <c r="AD519" s="1"/>
      <c r="AE519" s="1"/>
      <c r="AF519" s="3"/>
    </row>
    <row r="520" spans="1:32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2"/>
      <c r="Z520" s="2"/>
      <c r="AA520" s="2"/>
      <c r="AB520" s="2"/>
      <c r="AC520" s="2"/>
      <c r="AD520" s="1"/>
      <c r="AE520" s="1"/>
      <c r="AF520" s="3"/>
    </row>
    <row r="521" spans="1:32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2"/>
      <c r="Z521" s="2"/>
      <c r="AA521" s="2"/>
      <c r="AB521" s="2"/>
      <c r="AC521" s="2"/>
      <c r="AD521" s="1"/>
      <c r="AE521" s="1"/>
      <c r="AF521" s="3"/>
    </row>
    <row r="522" spans="1:3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2"/>
      <c r="Z522" s="2"/>
      <c r="AA522" s="2"/>
      <c r="AB522" s="2"/>
      <c r="AC522" s="2"/>
      <c r="AD522" s="1"/>
      <c r="AE522" s="1"/>
      <c r="AF522" s="3"/>
    </row>
    <row r="523" spans="1:32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2"/>
      <c r="Z523" s="2"/>
      <c r="AA523" s="2"/>
      <c r="AB523" s="2"/>
      <c r="AC523" s="2"/>
      <c r="AD523" s="1"/>
      <c r="AE523" s="1"/>
      <c r="AF523" s="3"/>
    </row>
    <row r="524" spans="1:32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2"/>
      <c r="Z524" s="2"/>
      <c r="AA524" s="2"/>
      <c r="AB524" s="2"/>
      <c r="AC524" s="2"/>
      <c r="AD524" s="1"/>
      <c r="AE524" s="1"/>
      <c r="AF524" s="3"/>
    </row>
    <row r="525" spans="1:32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2"/>
      <c r="Z525" s="2"/>
      <c r="AA525" s="2"/>
      <c r="AB525" s="2"/>
      <c r="AC525" s="2"/>
      <c r="AD525" s="1"/>
      <c r="AE525" s="1"/>
      <c r="AF525" s="3"/>
    </row>
    <row r="526" spans="1:32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2"/>
      <c r="Z526" s="2"/>
      <c r="AA526" s="2"/>
      <c r="AB526" s="2"/>
      <c r="AC526" s="2"/>
      <c r="AD526" s="1"/>
      <c r="AE526" s="1"/>
      <c r="AF526" s="3"/>
    </row>
    <row r="527" spans="1:32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2"/>
      <c r="Z527" s="2"/>
      <c r="AA527" s="2"/>
      <c r="AB527" s="2"/>
      <c r="AC527" s="2"/>
      <c r="AD527" s="1"/>
      <c r="AE527" s="1"/>
      <c r="AF527" s="3"/>
    </row>
    <row r="528" spans="1:32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2"/>
      <c r="Z528" s="2"/>
      <c r="AA528" s="2"/>
      <c r="AB528" s="2"/>
      <c r="AC528" s="2"/>
      <c r="AD528" s="1"/>
      <c r="AE528" s="1"/>
      <c r="AF528" s="3"/>
    </row>
    <row r="529" spans="1:32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2"/>
      <c r="Z529" s="2"/>
      <c r="AA529" s="2"/>
      <c r="AB529" s="2"/>
      <c r="AC529" s="2"/>
      <c r="AD529" s="1"/>
      <c r="AE529" s="1"/>
      <c r="AF529" s="3"/>
    </row>
    <row r="530" spans="1:32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2"/>
      <c r="Z530" s="2"/>
      <c r="AA530" s="2"/>
      <c r="AB530" s="2"/>
      <c r="AC530" s="2"/>
      <c r="AD530" s="1"/>
      <c r="AE530" s="1"/>
      <c r="AF530" s="3"/>
    </row>
    <row r="531" spans="1:32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2"/>
      <c r="Z531" s="2"/>
      <c r="AA531" s="2"/>
      <c r="AB531" s="2"/>
      <c r="AC531" s="2"/>
      <c r="AD531" s="1"/>
      <c r="AE531" s="1"/>
      <c r="AF531" s="3"/>
    </row>
    <row r="532" spans="1: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2"/>
      <c r="Z532" s="2"/>
      <c r="AA532" s="2"/>
      <c r="AB532" s="2"/>
      <c r="AC532" s="2"/>
      <c r="AD532" s="1"/>
      <c r="AE532" s="1"/>
      <c r="AF532" s="3"/>
    </row>
    <row r="533" spans="1:32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2"/>
      <c r="Z533" s="2"/>
      <c r="AA533" s="2"/>
      <c r="AB533" s="2"/>
      <c r="AC533" s="2"/>
      <c r="AD533" s="1"/>
      <c r="AE533" s="1"/>
      <c r="AF533" s="3"/>
    </row>
    <row r="534" spans="1:32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2"/>
      <c r="Z534" s="2"/>
      <c r="AA534" s="2"/>
      <c r="AB534" s="2"/>
      <c r="AC534" s="2"/>
      <c r="AD534" s="1"/>
      <c r="AE534" s="1"/>
      <c r="AF534" s="3"/>
    </row>
    <row r="535" spans="1:32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2"/>
      <c r="Z535" s="2"/>
      <c r="AA535" s="2"/>
      <c r="AB535" s="2"/>
      <c r="AC535" s="2"/>
      <c r="AD535" s="1"/>
      <c r="AE535" s="1"/>
      <c r="AF535" s="3"/>
    </row>
    <row r="536" spans="1:32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2"/>
      <c r="Z536" s="2"/>
      <c r="AA536" s="2"/>
      <c r="AB536" s="2"/>
      <c r="AC536" s="2"/>
      <c r="AD536" s="1"/>
      <c r="AE536" s="1"/>
      <c r="AF536" s="3"/>
    </row>
    <row r="537" spans="1:32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2"/>
      <c r="Z537" s="2"/>
      <c r="AA537" s="2"/>
      <c r="AB537" s="2"/>
      <c r="AC537" s="2"/>
      <c r="AD537" s="1"/>
      <c r="AE537" s="1"/>
      <c r="AF537" s="3"/>
    </row>
    <row r="538" spans="1:32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2"/>
      <c r="Z538" s="2"/>
      <c r="AA538" s="2"/>
      <c r="AB538" s="2"/>
      <c r="AC538" s="2"/>
      <c r="AD538" s="1"/>
      <c r="AE538" s="1"/>
      <c r="AF538" s="3"/>
    </row>
    <row r="539" spans="1:32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2"/>
      <c r="Z539" s="2"/>
      <c r="AA539" s="2"/>
      <c r="AB539" s="2"/>
      <c r="AC539" s="2"/>
      <c r="AD539" s="1"/>
      <c r="AE539" s="1"/>
      <c r="AF539" s="3"/>
    </row>
    <row r="540" spans="1:32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2"/>
      <c r="Z540" s="2"/>
      <c r="AA540" s="2"/>
      <c r="AB540" s="2"/>
      <c r="AC540" s="2"/>
      <c r="AD540" s="1"/>
      <c r="AE540" s="1"/>
      <c r="AF540" s="3"/>
    </row>
    <row r="541" spans="1:32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2"/>
      <c r="Z541" s="2"/>
      <c r="AA541" s="2"/>
      <c r="AB541" s="2"/>
      <c r="AC541" s="2"/>
      <c r="AD541" s="1"/>
      <c r="AE541" s="1"/>
      <c r="AF541" s="3"/>
    </row>
    <row r="542" spans="1:3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2"/>
      <c r="Z542" s="2"/>
      <c r="AA542" s="2"/>
      <c r="AB542" s="2"/>
      <c r="AC542" s="2"/>
      <c r="AD542" s="1"/>
      <c r="AE542" s="1"/>
      <c r="AF542" s="3"/>
    </row>
    <row r="543" spans="1:32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2"/>
      <c r="Z543" s="2"/>
      <c r="AA543" s="2"/>
      <c r="AB543" s="2"/>
      <c r="AC543" s="2"/>
      <c r="AD543" s="1"/>
      <c r="AE543" s="1"/>
      <c r="AF543" s="3"/>
    </row>
    <row r="544" spans="1:32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2"/>
      <c r="Z544" s="2"/>
      <c r="AA544" s="2"/>
      <c r="AB544" s="2"/>
      <c r="AC544" s="2"/>
      <c r="AD544" s="1"/>
      <c r="AE544" s="1"/>
      <c r="AF544" s="3"/>
    </row>
    <row r="545" spans="1:32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2"/>
      <c r="Z545" s="2"/>
      <c r="AA545" s="2"/>
      <c r="AB545" s="2"/>
      <c r="AC545" s="2"/>
      <c r="AD545" s="1"/>
      <c r="AE545" s="1"/>
      <c r="AF545" s="3"/>
    </row>
    <row r="546" spans="1:32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2"/>
      <c r="Z546" s="2"/>
      <c r="AA546" s="2"/>
      <c r="AB546" s="2"/>
      <c r="AC546" s="2"/>
      <c r="AD546" s="1"/>
      <c r="AE546" s="1"/>
      <c r="AF546" s="3"/>
    </row>
    <row r="547" spans="1:32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2"/>
      <c r="Z547" s="2"/>
      <c r="AA547" s="2"/>
      <c r="AB547" s="2"/>
      <c r="AC547" s="2"/>
      <c r="AD547" s="1"/>
      <c r="AE547" s="1"/>
      <c r="AF547" s="3"/>
    </row>
    <row r="548" spans="1:32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2"/>
      <c r="Z548" s="2"/>
      <c r="AA548" s="2"/>
      <c r="AB548" s="2"/>
      <c r="AC548" s="2"/>
      <c r="AD548" s="1"/>
      <c r="AE548" s="1"/>
      <c r="AF548" s="3"/>
    </row>
    <row r="549" spans="1:32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2"/>
      <c r="Z549" s="2"/>
      <c r="AA549" s="2"/>
      <c r="AB549" s="2"/>
      <c r="AC549" s="2"/>
      <c r="AD549" s="1"/>
      <c r="AE549" s="1"/>
      <c r="AF549" s="3"/>
    </row>
    <row r="550" spans="1:32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2"/>
      <c r="Z550" s="2"/>
      <c r="AA550" s="2"/>
      <c r="AB550" s="2"/>
      <c r="AC550" s="2"/>
      <c r="AD550" s="1"/>
      <c r="AE550" s="1"/>
      <c r="AF550" s="3"/>
    </row>
    <row r="551" spans="1:32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2"/>
      <c r="Z551" s="2"/>
      <c r="AA551" s="2"/>
      <c r="AB551" s="2"/>
      <c r="AC551" s="2"/>
      <c r="AD551" s="1"/>
      <c r="AE551" s="1"/>
      <c r="AF551" s="3"/>
    </row>
    <row r="552" spans="1:3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2"/>
      <c r="Z552" s="2"/>
      <c r="AA552" s="2"/>
      <c r="AB552" s="2"/>
      <c r="AC552" s="2"/>
      <c r="AD552" s="1"/>
      <c r="AE552" s="1"/>
      <c r="AF552" s="3"/>
    </row>
    <row r="553" spans="1:32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2"/>
      <c r="Z553" s="2"/>
      <c r="AA553" s="2"/>
      <c r="AB553" s="2"/>
      <c r="AC553" s="2"/>
      <c r="AD553" s="1"/>
      <c r="AE553" s="1"/>
      <c r="AF553" s="3"/>
    </row>
    <row r="554" spans="1:32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2"/>
      <c r="Z554" s="2"/>
      <c r="AA554" s="2"/>
      <c r="AB554" s="2"/>
      <c r="AC554" s="2"/>
      <c r="AD554" s="1"/>
      <c r="AE554" s="1"/>
      <c r="AF554" s="3"/>
    </row>
    <row r="555" spans="1:32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2"/>
      <c r="Z555" s="2"/>
      <c r="AA555" s="2"/>
      <c r="AB555" s="2"/>
      <c r="AC555" s="2"/>
      <c r="AD555" s="1"/>
      <c r="AE555" s="1"/>
      <c r="AF555" s="3"/>
    </row>
    <row r="556" spans="1:32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2"/>
      <c r="Z556" s="2"/>
      <c r="AA556" s="2"/>
      <c r="AB556" s="2"/>
      <c r="AC556" s="2"/>
      <c r="AD556" s="1"/>
      <c r="AE556" s="1"/>
      <c r="AF556" s="3"/>
    </row>
    <row r="557" spans="1:32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2"/>
      <c r="Z557" s="2"/>
      <c r="AA557" s="2"/>
      <c r="AB557" s="2"/>
      <c r="AC557" s="2"/>
      <c r="AD557" s="1"/>
      <c r="AE557" s="1"/>
      <c r="AF557" s="3"/>
    </row>
    <row r="558" spans="1:32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2"/>
      <c r="Z558" s="2"/>
      <c r="AA558" s="2"/>
      <c r="AB558" s="2"/>
      <c r="AC558" s="2"/>
      <c r="AD558" s="1"/>
      <c r="AE558" s="1"/>
      <c r="AF558" s="3"/>
    </row>
    <row r="559" spans="1:32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2"/>
      <c r="Z559" s="2"/>
      <c r="AA559" s="2"/>
      <c r="AB559" s="2"/>
      <c r="AC559" s="2"/>
      <c r="AD559" s="1"/>
      <c r="AE559" s="1"/>
      <c r="AF559" s="3"/>
    </row>
    <row r="560" spans="1:32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2"/>
      <c r="Z560" s="2"/>
      <c r="AA560" s="2"/>
      <c r="AB560" s="2"/>
      <c r="AC560" s="2"/>
      <c r="AD560" s="1"/>
      <c r="AE560" s="1"/>
      <c r="AF560" s="3"/>
    </row>
    <row r="561" spans="1:32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2"/>
      <c r="Z561" s="2"/>
      <c r="AA561" s="2"/>
      <c r="AB561" s="2"/>
      <c r="AC561" s="2"/>
      <c r="AD561" s="1"/>
      <c r="AE561" s="1"/>
      <c r="AF561" s="3"/>
    </row>
    <row r="562" spans="1:3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2"/>
      <c r="Z562" s="2"/>
      <c r="AA562" s="2"/>
      <c r="AB562" s="2"/>
      <c r="AC562" s="2"/>
      <c r="AD562" s="1"/>
      <c r="AE562" s="1"/>
      <c r="AF562" s="3"/>
    </row>
    <row r="563" spans="1:32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2"/>
      <c r="Z563" s="2"/>
      <c r="AA563" s="2"/>
      <c r="AB563" s="2"/>
      <c r="AC563" s="2"/>
      <c r="AD563" s="1"/>
      <c r="AE563" s="1"/>
      <c r="AF563" s="3"/>
    </row>
    <row r="564" spans="1:32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2"/>
      <c r="Z564" s="2"/>
      <c r="AA564" s="2"/>
      <c r="AB564" s="2"/>
      <c r="AC564" s="2"/>
      <c r="AD564" s="1"/>
      <c r="AE564" s="1"/>
      <c r="AF564" s="3"/>
    </row>
    <row r="565" spans="1:32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2"/>
      <c r="Z565" s="2"/>
      <c r="AA565" s="2"/>
      <c r="AB565" s="2"/>
      <c r="AC565" s="2"/>
      <c r="AD565" s="1"/>
      <c r="AE565" s="1"/>
      <c r="AF565" s="3"/>
    </row>
    <row r="566" spans="1:32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2"/>
      <c r="Z566" s="2"/>
      <c r="AA566" s="2"/>
      <c r="AB566" s="2"/>
      <c r="AC566" s="2"/>
      <c r="AD566" s="1"/>
      <c r="AE566" s="1"/>
      <c r="AF566" s="3"/>
    </row>
    <row r="567" spans="1:32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2"/>
      <c r="Z567" s="2"/>
      <c r="AA567" s="2"/>
      <c r="AB567" s="2"/>
      <c r="AC567" s="2"/>
      <c r="AD567" s="1"/>
      <c r="AE567" s="1"/>
      <c r="AF567" s="3"/>
    </row>
    <row r="568" spans="1:32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2"/>
      <c r="Z568" s="2"/>
      <c r="AA568" s="2"/>
      <c r="AB568" s="2"/>
      <c r="AC568" s="2"/>
      <c r="AD568" s="1"/>
      <c r="AE568" s="1"/>
      <c r="AF568" s="3"/>
    </row>
    <row r="569" spans="1:32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2"/>
      <c r="Z569" s="2"/>
      <c r="AA569" s="2"/>
      <c r="AB569" s="2"/>
      <c r="AC569" s="2"/>
      <c r="AD569" s="1"/>
      <c r="AE569" s="1"/>
      <c r="AF569" s="3"/>
    </row>
    <row r="570" spans="1:32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2"/>
      <c r="Z570" s="2"/>
      <c r="AA570" s="2"/>
      <c r="AB570" s="2"/>
      <c r="AC570" s="2"/>
      <c r="AD570" s="1"/>
      <c r="AE570" s="1"/>
      <c r="AF570" s="3"/>
    </row>
    <row r="571" spans="1:32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2"/>
      <c r="Z571" s="2"/>
      <c r="AA571" s="2"/>
      <c r="AB571" s="2"/>
      <c r="AC571" s="2"/>
      <c r="AD571" s="1"/>
      <c r="AE571" s="1"/>
      <c r="AF571" s="3"/>
    </row>
    <row r="572" spans="1:3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2"/>
      <c r="Z572" s="2"/>
      <c r="AA572" s="2"/>
      <c r="AB572" s="2"/>
      <c r="AC572" s="2"/>
      <c r="AD572" s="1"/>
      <c r="AE572" s="1"/>
      <c r="AF572" s="3"/>
    </row>
    <row r="573" spans="1:32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2"/>
      <c r="Z573" s="2"/>
      <c r="AA573" s="2"/>
      <c r="AB573" s="2"/>
      <c r="AC573" s="2"/>
      <c r="AD573" s="1"/>
      <c r="AE573" s="1"/>
      <c r="AF573" s="3"/>
    </row>
    <row r="574" spans="1:32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2"/>
      <c r="Z574" s="2"/>
      <c r="AA574" s="2"/>
      <c r="AB574" s="2"/>
      <c r="AC574" s="2"/>
      <c r="AD574" s="1"/>
      <c r="AE574" s="1"/>
      <c r="AF574" s="3"/>
    </row>
    <row r="575" spans="1:32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2"/>
      <c r="Z575" s="2"/>
      <c r="AA575" s="2"/>
      <c r="AB575" s="2"/>
      <c r="AC575" s="2"/>
      <c r="AD575" s="1"/>
      <c r="AE575" s="1"/>
      <c r="AF575" s="3"/>
    </row>
    <row r="576" spans="1:32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2"/>
      <c r="Z576" s="2"/>
      <c r="AA576" s="2"/>
      <c r="AB576" s="2"/>
      <c r="AC576" s="2"/>
      <c r="AD576" s="1"/>
      <c r="AE576" s="1"/>
      <c r="AF576" s="3"/>
    </row>
    <row r="577" spans="1:32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2"/>
      <c r="Z577" s="2"/>
      <c r="AA577" s="2"/>
      <c r="AB577" s="2"/>
      <c r="AC577" s="2"/>
      <c r="AD577" s="1"/>
      <c r="AE577" s="1"/>
      <c r="AF577" s="3"/>
    </row>
    <row r="578" spans="1:32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2"/>
      <c r="Z578" s="2"/>
      <c r="AA578" s="2"/>
      <c r="AB578" s="2"/>
      <c r="AC578" s="2"/>
      <c r="AD578" s="1"/>
      <c r="AE578" s="1"/>
      <c r="AF578" s="3"/>
    </row>
    <row r="579" spans="1:32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2"/>
      <c r="Z579" s="2"/>
      <c r="AA579" s="2"/>
      <c r="AB579" s="2"/>
      <c r="AC579" s="2"/>
      <c r="AD579" s="1"/>
      <c r="AE579" s="1"/>
      <c r="AF579" s="3"/>
    </row>
    <row r="580" spans="1:32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2"/>
      <c r="Z580" s="2"/>
      <c r="AA580" s="2"/>
      <c r="AB580" s="2"/>
      <c r="AC580" s="2"/>
      <c r="AD580" s="1"/>
      <c r="AE580" s="1"/>
      <c r="AF580" s="3"/>
    </row>
    <row r="581" spans="1:32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2"/>
      <c r="Z581" s="2"/>
      <c r="AA581" s="2"/>
      <c r="AB581" s="2"/>
      <c r="AC581" s="2"/>
      <c r="AD581" s="1"/>
      <c r="AE581" s="1"/>
      <c r="AF581" s="3"/>
    </row>
    <row r="582" spans="1:3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2"/>
      <c r="Z582" s="2"/>
      <c r="AA582" s="2"/>
      <c r="AB582" s="2"/>
      <c r="AC582" s="2"/>
      <c r="AD582" s="1"/>
      <c r="AE582" s="1"/>
      <c r="AF582" s="3"/>
    </row>
    <row r="583" spans="1:32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2"/>
      <c r="Z583" s="2"/>
      <c r="AA583" s="2"/>
      <c r="AB583" s="2"/>
      <c r="AC583" s="2"/>
      <c r="AD583" s="1"/>
      <c r="AE583" s="1"/>
      <c r="AF583" s="3"/>
    </row>
    <row r="584" spans="1:32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2"/>
      <c r="Z584" s="2"/>
      <c r="AA584" s="2"/>
      <c r="AB584" s="2"/>
      <c r="AC584" s="2"/>
      <c r="AD584" s="1"/>
      <c r="AE584" s="1"/>
      <c r="AF584" s="3"/>
    </row>
    <row r="585" spans="1:32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2"/>
      <c r="Z585" s="2"/>
      <c r="AA585" s="2"/>
      <c r="AB585" s="2"/>
      <c r="AC585" s="2"/>
      <c r="AD585" s="1"/>
      <c r="AE585" s="1"/>
      <c r="AF585" s="3"/>
    </row>
    <row r="586" spans="1:32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2"/>
      <c r="Z586" s="2"/>
      <c r="AA586" s="2"/>
      <c r="AB586" s="2"/>
      <c r="AC586" s="2"/>
      <c r="AD586" s="1"/>
      <c r="AE586" s="1"/>
      <c r="AF586" s="3"/>
    </row>
    <row r="587" spans="1:32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2"/>
      <c r="Z587" s="2"/>
      <c r="AA587" s="2"/>
      <c r="AB587" s="2"/>
      <c r="AC587" s="2"/>
      <c r="AD587" s="1"/>
      <c r="AE587" s="1"/>
      <c r="AF587" s="3"/>
    </row>
    <row r="588" spans="1:32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2"/>
      <c r="Z588" s="2"/>
      <c r="AA588" s="2"/>
      <c r="AB588" s="2"/>
      <c r="AC588" s="2"/>
      <c r="AD588" s="1"/>
      <c r="AE588" s="1"/>
      <c r="AF588" s="3"/>
    </row>
    <row r="589" spans="1:32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2"/>
      <c r="Z589" s="2"/>
      <c r="AA589" s="2"/>
      <c r="AB589" s="2"/>
      <c r="AC589" s="2"/>
      <c r="AD589" s="1"/>
      <c r="AE589" s="1"/>
      <c r="AF589" s="3"/>
    </row>
    <row r="590" spans="1:32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2"/>
      <c r="Z590" s="2"/>
      <c r="AA590" s="2"/>
      <c r="AB590" s="2"/>
      <c r="AC590" s="2"/>
      <c r="AD590" s="1"/>
      <c r="AE590" s="1"/>
      <c r="AF590" s="3"/>
    </row>
    <row r="591" spans="1:32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2"/>
      <c r="Z591" s="2"/>
      <c r="AA591" s="2"/>
      <c r="AB591" s="2"/>
      <c r="AC591" s="2"/>
      <c r="AD591" s="1"/>
      <c r="AE591" s="1"/>
      <c r="AF591" s="3"/>
    </row>
    <row r="592" spans="1:3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2"/>
      <c r="Z592" s="2"/>
      <c r="AA592" s="2"/>
      <c r="AB592" s="2"/>
      <c r="AC592" s="2"/>
      <c r="AD592" s="1"/>
      <c r="AE592" s="1"/>
      <c r="AF592" s="3"/>
    </row>
    <row r="593" spans="1:32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2"/>
      <c r="Z593" s="2"/>
      <c r="AA593" s="2"/>
      <c r="AB593" s="2"/>
      <c r="AC593" s="2"/>
      <c r="AD593" s="1"/>
      <c r="AE593" s="1"/>
      <c r="AF593" s="3"/>
    </row>
    <row r="594" spans="1:32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2"/>
      <c r="Z594" s="2"/>
      <c r="AA594" s="2"/>
      <c r="AB594" s="2"/>
      <c r="AC594" s="2"/>
      <c r="AD594" s="1"/>
      <c r="AE594" s="1"/>
      <c r="AF594" s="3"/>
    </row>
    <row r="595" spans="1:32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2"/>
      <c r="Z595" s="2"/>
      <c r="AA595" s="2"/>
      <c r="AB595" s="2"/>
      <c r="AC595" s="2"/>
      <c r="AD595" s="1"/>
      <c r="AE595" s="1"/>
      <c r="AF595" s="3"/>
    </row>
    <row r="596" spans="1:32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2"/>
      <c r="Z596" s="2"/>
      <c r="AA596" s="2"/>
      <c r="AB596" s="2"/>
      <c r="AC596" s="2"/>
      <c r="AD596" s="1"/>
      <c r="AE596" s="1"/>
      <c r="AF596" s="3"/>
    </row>
    <row r="597" spans="1:32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2"/>
      <c r="Z597" s="2"/>
      <c r="AA597" s="2"/>
      <c r="AB597" s="2"/>
      <c r="AC597" s="2"/>
      <c r="AD597" s="1"/>
      <c r="AE597" s="1"/>
      <c r="AF597" s="3"/>
    </row>
    <row r="598" spans="1:32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2"/>
      <c r="Z598" s="2"/>
      <c r="AA598" s="2"/>
      <c r="AB598" s="2"/>
      <c r="AC598" s="2"/>
      <c r="AD598" s="1"/>
      <c r="AE598" s="1"/>
      <c r="AF598" s="3"/>
    </row>
    <row r="599" spans="1:32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2"/>
      <c r="Z599" s="2"/>
      <c r="AA599" s="2"/>
      <c r="AB599" s="2"/>
      <c r="AC599" s="2"/>
      <c r="AD599" s="1"/>
      <c r="AE599" s="1"/>
      <c r="AF599" s="3"/>
    </row>
    <row r="600" spans="1:32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2"/>
      <c r="Z600" s="2"/>
      <c r="AA600" s="2"/>
      <c r="AB600" s="2"/>
      <c r="AC600" s="2"/>
      <c r="AD600" s="1"/>
      <c r="AE600" s="1"/>
      <c r="AF600" s="3"/>
    </row>
    <row r="601" spans="1:32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2"/>
      <c r="Z601" s="2"/>
      <c r="AA601" s="2"/>
      <c r="AB601" s="2"/>
      <c r="AC601" s="2"/>
      <c r="AD601" s="1"/>
      <c r="AE601" s="1"/>
      <c r="AF601" s="3"/>
    </row>
    <row r="602" spans="1:3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2"/>
      <c r="Z602" s="2"/>
      <c r="AA602" s="2"/>
      <c r="AB602" s="2"/>
      <c r="AC602" s="2"/>
      <c r="AD602" s="1"/>
      <c r="AE602" s="1"/>
      <c r="AF602" s="3"/>
    </row>
    <row r="603" spans="1:32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2"/>
      <c r="Z603" s="2"/>
      <c r="AA603" s="2"/>
      <c r="AB603" s="2"/>
      <c r="AC603" s="2"/>
      <c r="AD603" s="1"/>
      <c r="AE603" s="1"/>
      <c r="AF603" s="3"/>
    </row>
    <row r="604" spans="1:32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2"/>
      <c r="Z604" s="2"/>
      <c r="AA604" s="2"/>
      <c r="AB604" s="2"/>
      <c r="AC604" s="2"/>
      <c r="AD604" s="1"/>
      <c r="AE604" s="1"/>
      <c r="AF604" s="3"/>
    </row>
    <row r="605" spans="1:32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2"/>
      <c r="Z605" s="2"/>
      <c r="AA605" s="2"/>
      <c r="AB605" s="2"/>
      <c r="AC605" s="2"/>
      <c r="AD605" s="1"/>
      <c r="AE605" s="1"/>
      <c r="AF605" s="3"/>
    </row>
    <row r="606" spans="1:32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2"/>
      <c r="Z606" s="2"/>
      <c r="AA606" s="2"/>
      <c r="AB606" s="2"/>
      <c r="AC606" s="2"/>
      <c r="AD606" s="1"/>
      <c r="AE606" s="1"/>
      <c r="AF606" s="3"/>
    </row>
    <row r="607" spans="1:32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2"/>
      <c r="Z607" s="2"/>
      <c r="AA607" s="2"/>
      <c r="AB607" s="2"/>
      <c r="AC607" s="2"/>
      <c r="AD607" s="1"/>
      <c r="AE607" s="1"/>
      <c r="AF607" s="3"/>
    </row>
    <row r="608" spans="1:32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2"/>
      <c r="Z608" s="2"/>
      <c r="AA608" s="2"/>
      <c r="AB608" s="2"/>
      <c r="AC608" s="2"/>
      <c r="AD608" s="1"/>
      <c r="AE608" s="1"/>
      <c r="AF608" s="3"/>
    </row>
    <row r="609" spans="1:32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2"/>
      <c r="Z609" s="2"/>
      <c r="AA609" s="2"/>
      <c r="AB609" s="2"/>
      <c r="AC609" s="2"/>
      <c r="AD609" s="1"/>
      <c r="AE609" s="1"/>
      <c r="AF609" s="3"/>
    </row>
    <row r="610" spans="1:32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2"/>
      <c r="Z610" s="2"/>
      <c r="AA610" s="2"/>
      <c r="AB610" s="2"/>
      <c r="AC610" s="2"/>
      <c r="AD610" s="1"/>
      <c r="AE610" s="1"/>
      <c r="AF610" s="3"/>
    </row>
    <row r="611" spans="1:32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2"/>
      <c r="Z611" s="2"/>
      <c r="AA611" s="2"/>
      <c r="AB611" s="2"/>
      <c r="AC611" s="2"/>
      <c r="AD611" s="1"/>
      <c r="AE611" s="1"/>
      <c r="AF611" s="3"/>
    </row>
    <row r="612" spans="1:3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2"/>
      <c r="Z612" s="2"/>
      <c r="AA612" s="2"/>
      <c r="AB612" s="2"/>
      <c r="AC612" s="2"/>
      <c r="AD612" s="1"/>
      <c r="AE612" s="1"/>
      <c r="AF612" s="3"/>
    </row>
    <row r="613" spans="1:32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2"/>
      <c r="Z613" s="2"/>
      <c r="AA613" s="2"/>
      <c r="AB613" s="2"/>
      <c r="AC613" s="2"/>
      <c r="AD613" s="1"/>
      <c r="AE613" s="1"/>
      <c r="AF613" s="3"/>
    </row>
    <row r="614" spans="1:32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2"/>
      <c r="Z614" s="2"/>
      <c r="AA614" s="2"/>
      <c r="AB614" s="2"/>
      <c r="AC614" s="2"/>
      <c r="AD614" s="1"/>
      <c r="AE614" s="1"/>
      <c r="AF614" s="3"/>
    </row>
    <row r="615" spans="1:32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2"/>
      <c r="Z615" s="2"/>
      <c r="AA615" s="2"/>
      <c r="AB615" s="2"/>
      <c r="AC615" s="2"/>
      <c r="AD615" s="1"/>
      <c r="AE615" s="1"/>
      <c r="AF615" s="3"/>
    </row>
    <row r="616" spans="1:32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2"/>
      <c r="Z616" s="2"/>
      <c r="AA616" s="2"/>
      <c r="AB616" s="2"/>
      <c r="AC616" s="2"/>
      <c r="AD616" s="1"/>
      <c r="AE616" s="1"/>
      <c r="AF616" s="3"/>
    </row>
    <row r="617" spans="1:32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2"/>
      <c r="Z617" s="2"/>
      <c r="AA617" s="2"/>
      <c r="AB617" s="2"/>
      <c r="AC617" s="2"/>
      <c r="AD617" s="1"/>
      <c r="AE617" s="1"/>
      <c r="AF617" s="3"/>
    </row>
    <row r="618" spans="1:32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2"/>
      <c r="Z618" s="2"/>
      <c r="AA618" s="2"/>
      <c r="AB618" s="2"/>
      <c r="AC618" s="2"/>
      <c r="AD618" s="1"/>
      <c r="AE618" s="1"/>
      <c r="AF618" s="3"/>
    </row>
    <row r="619" spans="1:32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2"/>
      <c r="Z619" s="2"/>
      <c r="AA619" s="2"/>
      <c r="AB619" s="2"/>
      <c r="AC619" s="2"/>
      <c r="AD619" s="1"/>
      <c r="AE619" s="1"/>
      <c r="AF619" s="3"/>
    </row>
    <row r="620" spans="1:32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2"/>
      <c r="Z620" s="2"/>
      <c r="AA620" s="2"/>
      <c r="AB620" s="2"/>
      <c r="AC620" s="2"/>
      <c r="AD620" s="1"/>
      <c r="AE620" s="1"/>
      <c r="AF620" s="3"/>
    </row>
    <row r="621" spans="1:32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2"/>
      <c r="Z621" s="2"/>
      <c r="AA621" s="2"/>
      <c r="AB621" s="2"/>
      <c r="AC621" s="2"/>
      <c r="AD621" s="1"/>
      <c r="AE621" s="1"/>
      <c r="AF621" s="3"/>
    </row>
    <row r="622" spans="1:3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2"/>
      <c r="Z622" s="2"/>
      <c r="AA622" s="2"/>
      <c r="AB622" s="2"/>
      <c r="AC622" s="2"/>
      <c r="AD622" s="1"/>
      <c r="AE622" s="1"/>
      <c r="AF622" s="3"/>
    </row>
    <row r="623" spans="1:32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2"/>
      <c r="Z623" s="2"/>
      <c r="AA623" s="2"/>
      <c r="AB623" s="2"/>
      <c r="AC623" s="2"/>
      <c r="AD623" s="1"/>
      <c r="AE623" s="1"/>
      <c r="AF623" s="3"/>
    </row>
    <row r="624" spans="1:32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2"/>
      <c r="Z624" s="2"/>
      <c r="AA624" s="2"/>
      <c r="AB624" s="2"/>
      <c r="AC624" s="2"/>
      <c r="AD624" s="1"/>
      <c r="AE624" s="1"/>
      <c r="AF624" s="3"/>
    </row>
    <row r="625" spans="1:32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2"/>
      <c r="Z625" s="2"/>
      <c r="AA625" s="2"/>
      <c r="AB625" s="2"/>
      <c r="AC625" s="2"/>
      <c r="AD625" s="1"/>
      <c r="AE625" s="1"/>
      <c r="AF625" s="3"/>
    </row>
    <row r="626" spans="1:32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2"/>
      <c r="Z626" s="2"/>
      <c r="AA626" s="2"/>
      <c r="AB626" s="2"/>
      <c r="AC626" s="2"/>
      <c r="AD626" s="1"/>
      <c r="AE626" s="1"/>
      <c r="AF626" s="3"/>
    </row>
    <row r="627" spans="1:32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2"/>
      <c r="Z627" s="2"/>
      <c r="AA627" s="2"/>
      <c r="AB627" s="2"/>
      <c r="AC627" s="2"/>
      <c r="AD627" s="1"/>
      <c r="AE627" s="1"/>
      <c r="AF627" s="3"/>
    </row>
    <row r="628" spans="1:32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2"/>
      <c r="Z628" s="2"/>
      <c r="AA628" s="2"/>
      <c r="AB628" s="2"/>
      <c r="AC628" s="2"/>
      <c r="AD628" s="1"/>
      <c r="AE628" s="1"/>
      <c r="AF628" s="3"/>
    </row>
    <row r="629" spans="1:32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2"/>
      <c r="Z629" s="2"/>
      <c r="AA629" s="2"/>
      <c r="AB629" s="2"/>
      <c r="AC629" s="2"/>
      <c r="AD629" s="1"/>
      <c r="AE629" s="1"/>
      <c r="AF629" s="3"/>
    </row>
    <row r="630" spans="1:32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2"/>
      <c r="Z630" s="2"/>
      <c r="AA630" s="2"/>
      <c r="AB630" s="2"/>
      <c r="AC630" s="2"/>
      <c r="AD630" s="1"/>
      <c r="AE630" s="1"/>
      <c r="AF630" s="3"/>
    </row>
    <row r="631" spans="1:32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2"/>
      <c r="Z631" s="2"/>
      <c r="AA631" s="2"/>
      <c r="AB631" s="2"/>
      <c r="AC631" s="2"/>
      <c r="AD631" s="1"/>
      <c r="AE631" s="1"/>
      <c r="AF631" s="3"/>
    </row>
    <row r="632" spans="1: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2"/>
      <c r="Z632" s="2"/>
      <c r="AA632" s="2"/>
      <c r="AB632" s="2"/>
      <c r="AC632" s="2"/>
      <c r="AD632" s="1"/>
      <c r="AE632" s="1"/>
      <c r="AF632" s="3"/>
    </row>
    <row r="633" spans="1:32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2"/>
      <c r="Z633" s="2"/>
      <c r="AA633" s="2"/>
      <c r="AB633" s="2"/>
      <c r="AC633" s="2"/>
      <c r="AD633" s="1"/>
      <c r="AE633" s="1"/>
      <c r="AF633" s="3"/>
    </row>
    <row r="634" spans="1:32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2"/>
      <c r="Z634" s="2"/>
      <c r="AA634" s="2"/>
      <c r="AB634" s="2"/>
      <c r="AC634" s="2"/>
      <c r="AD634" s="1"/>
      <c r="AE634" s="1"/>
      <c r="AF634" s="3"/>
    </row>
    <row r="635" spans="1:32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2"/>
      <c r="Z635" s="2"/>
      <c r="AA635" s="2"/>
      <c r="AB635" s="2"/>
      <c r="AC635" s="2"/>
      <c r="AD635" s="1"/>
      <c r="AE635" s="1"/>
      <c r="AF635" s="3"/>
    </row>
    <row r="636" spans="1:32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2"/>
      <c r="Z636" s="2"/>
      <c r="AA636" s="2"/>
      <c r="AB636" s="2"/>
      <c r="AC636" s="2"/>
      <c r="AD636" s="1"/>
      <c r="AE636" s="1"/>
      <c r="AF636" s="3"/>
    </row>
    <row r="637" spans="1:32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2"/>
      <c r="Z637" s="2"/>
      <c r="AA637" s="2"/>
      <c r="AB637" s="2"/>
      <c r="AC637" s="2"/>
      <c r="AD637" s="1"/>
      <c r="AE637" s="1"/>
      <c r="AF637" s="3"/>
    </row>
    <row r="638" spans="1:32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2"/>
      <c r="Z638" s="2"/>
      <c r="AA638" s="2"/>
      <c r="AB638" s="2"/>
      <c r="AC638" s="2"/>
      <c r="AD638" s="1"/>
      <c r="AE638" s="1"/>
      <c r="AF638" s="3"/>
    </row>
    <row r="639" spans="1:32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2"/>
      <c r="Z639" s="2"/>
      <c r="AA639" s="2"/>
      <c r="AB639" s="2"/>
      <c r="AC639" s="2"/>
      <c r="AD639" s="1"/>
      <c r="AE639" s="1"/>
      <c r="AF639" s="3"/>
    </row>
    <row r="640" spans="1:32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2"/>
      <c r="Z640" s="2"/>
      <c r="AA640" s="2"/>
      <c r="AB640" s="2"/>
      <c r="AC640" s="2"/>
      <c r="AD640" s="1"/>
      <c r="AE640" s="1"/>
      <c r="AF640" s="3"/>
    </row>
    <row r="641" spans="1:32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2"/>
      <c r="Z641" s="2"/>
      <c r="AA641" s="2"/>
      <c r="AB641" s="2"/>
      <c r="AC641" s="2"/>
      <c r="AD641" s="1"/>
      <c r="AE641" s="1"/>
      <c r="AF641" s="3"/>
    </row>
    <row r="642" spans="1:3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2"/>
      <c r="Z642" s="2"/>
      <c r="AA642" s="2"/>
      <c r="AB642" s="2"/>
      <c r="AC642" s="2"/>
      <c r="AD642" s="1"/>
      <c r="AE642" s="1"/>
      <c r="AF642" s="3"/>
    </row>
    <row r="643" spans="1:32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2"/>
      <c r="Z643" s="2"/>
      <c r="AA643" s="2"/>
      <c r="AB643" s="2"/>
      <c r="AC643" s="2"/>
      <c r="AD643" s="1"/>
      <c r="AE643" s="1"/>
      <c r="AF643" s="3"/>
    </row>
    <row r="644" spans="1:32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2"/>
      <c r="Z644" s="2"/>
      <c r="AA644" s="2"/>
      <c r="AB644" s="2"/>
      <c r="AC644" s="2"/>
      <c r="AD644" s="1"/>
      <c r="AE644" s="1"/>
      <c r="AF644" s="3"/>
    </row>
    <row r="645" spans="1:32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2"/>
      <c r="Z645" s="2"/>
      <c r="AA645" s="2"/>
      <c r="AB645" s="2"/>
      <c r="AC645" s="2"/>
      <c r="AD645" s="1"/>
      <c r="AE645" s="1"/>
      <c r="AF645" s="3"/>
    </row>
    <row r="646" spans="1:32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2"/>
      <c r="Z646" s="2"/>
      <c r="AA646" s="2"/>
      <c r="AB646" s="2"/>
      <c r="AC646" s="2"/>
      <c r="AD646" s="1"/>
      <c r="AE646" s="1"/>
      <c r="AF646" s="3"/>
    </row>
    <row r="647" spans="1:32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2"/>
      <c r="Z647" s="2"/>
      <c r="AA647" s="2"/>
      <c r="AB647" s="2"/>
      <c r="AC647" s="2"/>
      <c r="AD647" s="1"/>
      <c r="AE647" s="1"/>
      <c r="AF647" s="3"/>
    </row>
    <row r="648" spans="1:32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2"/>
      <c r="Z648" s="2"/>
      <c r="AA648" s="2"/>
      <c r="AB648" s="2"/>
      <c r="AC648" s="2"/>
      <c r="AD648" s="1"/>
      <c r="AE648" s="1"/>
      <c r="AF648" s="3"/>
    </row>
    <row r="649" spans="1:32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2"/>
      <c r="Z649" s="2"/>
      <c r="AA649" s="2"/>
      <c r="AB649" s="2"/>
      <c r="AC649" s="2"/>
      <c r="AD649" s="1"/>
      <c r="AE649" s="1"/>
      <c r="AF649" s="3"/>
    </row>
    <row r="650" spans="1:32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2"/>
      <c r="Z650" s="2"/>
      <c r="AA650" s="2"/>
      <c r="AB650" s="2"/>
      <c r="AC650" s="2"/>
      <c r="AD650" s="1"/>
      <c r="AE650" s="1"/>
      <c r="AF650" s="3"/>
    </row>
    <row r="651" spans="1:32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2"/>
      <c r="Z651" s="2"/>
      <c r="AA651" s="2"/>
      <c r="AB651" s="2"/>
      <c r="AC651" s="2"/>
      <c r="AD651" s="1"/>
      <c r="AE651" s="1"/>
      <c r="AF651" s="3"/>
    </row>
    <row r="652" spans="1:3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2"/>
      <c r="Z652" s="2"/>
      <c r="AA652" s="2"/>
      <c r="AB652" s="2"/>
      <c r="AC652" s="2"/>
      <c r="AD652" s="1"/>
      <c r="AE652" s="1"/>
      <c r="AF652" s="3"/>
    </row>
    <row r="653" spans="1:32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2"/>
      <c r="Z653" s="2"/>
      <c r="AA653" s="2"/>
      <c r="AB653" s="2"/>
      <c r="AC653" s="2"/>
      <c r="AD653" s="1"/>
      <c r="AE653" s="1"/>
      <c r="AF653" s="3"/>
    </row>
    <row r="654" spans="1:32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2"/>
      <c r="Z654" s="2"/>
      <c r="AA654" s="2"/>
      <c r="AB654" s="2"/>
      <c r="AC654" s="2"/>
      <c r="AD654" s="1"/>
      <c r="AE654" s="1"/>
      <c r="AF654" s="3"/>
    </row>
    <row r="655" spans="1:32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2"/>
      <c r="Z655" s="2"/>
      <c r="AA655" s="2"/>
      <c r="AB655" s="2"/>
      <c r="AC655" s="2"/>
      <c r="AD655" s="1"/>
      <c r="AE655" s="1"/>
      <c r="AF655" s="3"/>
    </row>
    <row r="656" spans="1:32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2"/>
      <c r="Z656" s="2"/>
      <c r="AA656" s="2"/>
      <c r="AB656" s="2"/>
      <c r="AC656" s="2"/>
      <c r="AD656" s="1"/>
      <c r="AE656" s="1"/>
      <c r="AF656" s="3"/>
    </row>
    <row r="657" spans="1:32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2"/>
      <c r="Z657" s="2"/>
      <c r="AA657" s="2"/>
      <c r="AB657" s="2"/>
      <c r="AC657" s="2"/>
      <c r="AD657" s="1"/>
      <c r="AE657" s="1"/>
      <c r="AF657" s="3"/>
    </row>
    <row r="658" spans="1:32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2"/>
      <c r="Z658" s="2"/>
      <c r="AA658" s="2"/>
      <c r="AB658" s="2"/>
      <c r="AC658" s="2"/>
      <c r="AD658" s="1"/>
      <c r="AE658" s="1"/>
      <c r="AF658" s="3"/>
    </row>
    <row r="659" spans="1:32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2"/>
      <c r="Z659" s="2"/>
      <c r="AA659" s="2"/>
      <c r="AB659" s="2"/>
      <c r="AC659" s="2"/>
      <c r="AD659" s="1"/>
      <c r="AE659" s="1"/>
      <c r="AF659" s="3"/>
    </row>
    <row r="660" spans="1:32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2"/>
      <c r="Z660" s="2"/>
      <c r="AA660" s="2"/>
      <c r="AB660" s="2"/>
      <c r="AC660" s="2"/>
      <c r="AD660" s="1"/>
      <c r="AE660" s="1"/>
      <c r="AF660" s="3"/>
    </row>
    <row r="661" spans="1:32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2"/>
      <c r="Z661" s="2"/>
      <c r="AA661" s="2"/>
      <c r="AB661" s="2"/>
      <c r="AC661" s="2"/>
      <c r="AD661" s="1"/>
      <c r="AE661" s="1"/>
      <c r="AF661" s="3"/>
    </row>
    <row r="662" spans="1:3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2"/>
      <c r="Z662" s="2"/>
      <c r="AA662" s="2"/>
      <c r="AB662" s="2"/>
      <c r="AC662" s="2"/>
      <c r="AD662" s="1"/>
      <c r="AE662" s="1"/>
      <c r="AF662" s="3"/>
    </row>
    <row r="663" spans="1:32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2"/>
      <c r="Z663" s="2"/>
      <c r="AA663" s="2"/>
      <c r="AB663" s="2"/>
      <c r="AC663" s="2"/>
      <c r="AD663" s="1"/>
      <c r="AE663" s="1"/>
      <c r="AF663" s="3"/>
    </row>
    <row r="664" spans="1:32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2"/>
      <c r="Z664" s="2"/>
      <c r="AA664" s="2"/>
      <c r="AB664" s="2"/>
      <c r="AC664" s="2"/>
      <c r="AD664" s="1"/>
      <c r="AE664" s="1"/>
      <c r="AF664" s="3"/>
    </row>
    <row r="665" spans="1:32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2"/>
      <c r="Z665" s="2"/>
      <c r="AA665" s="2"/>
      <c r="AB665" s="2"/>
      <c r="AC665" s="2"/>
      <c r="AD665" s="1"/>
      <c r="AE665" s="1"/>
      <c r="AF665" s="3"/>
    </row>
    <row r="666" spans="1:32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2"/>
      <c r="Z666" s="2"/>
      <c r="AA666" s="2"/>
      <c r="AB666" s="2"/>
      <c r="AC666" s="2"/>
      <c r="AD666" s="1"/>
      <c r="AE666" s="1"/>
      <c r="AF666" s="3"/>
    </row>
    <row r="667" spans="1:32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2"/>
      <c r="Z667" s="2"/>
      <c r="AA667" s="2"/>
      <c r="AB667" s="2"/>
      <c r="AC667" s="2"/>
      <c r="AD667" s="1"/>
      <c r="AE667" s="1"/>
      <c r="AF667" s="3"/>
    </row>
    <row r="668" spans="1:32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2"/>
      <c r="Z668" s="2"/>
      <c r="AA668" s="2"/>
      <c r="AB668" s="2"/>
      <c r="AC668" s="2"/>
      <c r="AD668" s="1"/>
      <c r="AE668" s="1"/>
      <c r="AF668" s="3"/>
    </row>
    <row r="669" spans="1:32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2"/>
      <c r="Z669" s="2"/>
      <c r="AA669" s="2"/>
      <c r="AB669" s="2"/>
      <c r="AC669" s="2"/>
      <c r="AD669" s="1"/>
      <c r="AE669" s="1"/>
      <c r="AF669" s="3"/>
    </row>
    <row r="670" spans="1:32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2"/>
      <c r="Z670" s="2"/>
      <c r="AA670" s="2"/>
      <c r="AB670" s="2"/>
      <c r="AC670" s="2"/>
      <c r="AD670" s="1"/>
      <c r="AE670" s="1"/>
      <c r="AF670" s="3"/>
    </row>
    <row r="671" spans="1:32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2"/>
      <c r="Z671" s="2"/>
      <c r="AA671" s="2"/>
      <c r="AB671" s="2"/>
      <c r="AC671" s="2"/>
      <c r="AD671" s="1"/>
      <c r="AE671" s="1"/>
      <c r="AF671" s="3"/>
    </row>
    <row r="672" spans="1:3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2"/>
      <c r="Z672" s="2"/>
      <c r="AA672" s="2"/>
      <c r="AB672" s="2"/>
      <c r="AC672" s="2"/>
      <c r="AD672" s="1"/>
      <c r="AE672" s="1"/>
      <c r="AF672" s="3"/>
    </row>
    <row r="673" spans="1:32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2"/>
      <c r="Z673" s="2"/>
      <c r="AA673" s="2"/>
      <c r="AB673" s="2"/>
      <c r="AC673" s="2"/>
      <c r="AD673" s="1"/>
      <c r="AE673" s="1"/>
      <c r="AF673" s="3"/>
    </row>
    <row r="674" spans="1:32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2"/>
      <c r="Z674" s="2"/>
      <c r="AA674" s="2"/>
      <c r="AB674" s="2"/>
      <c r="AC674" s="2"/>
      <c r="AD674" s="1"/>
      <c r="AE674" s="1"/>
      <c r="AF674" s="3"/>
    </row>
    <row r="675" spans="1:32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2"/>
      <c r="Z675" s="2"/>
      <c r="AA675" s="2"/>
      <c r="AB675" s="2"/>
      <c r="AC675" s="2"/>
      <c r="AD675" s="1"/>
      <c r="AE675" s="1"/>
      <c r="AF675" s="3"/>
    </row>
    <row r="676" spans="1:32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2"/>
      <c r="Z676" s="2"/>
      <c r="AA676" s="2"/>
      <c r="AB676" s="2"/>
      <c r="AC676" s="2"/>
      <c r="AD676" s="1"/>
      <c r="AE676" s="1"/>
      <c r="AF676" s="3"/>
    </row>
    <row r="677" spans="1:32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2"/>
      <c r="Z677" s="2"/>
      <c r="AA677" s="2"/>
      <c r="AB677" s="2"/>
      <c r="AC677" s="2"/>
      <c r="AD677" s="1"/>
      <c r="AE677" s="1"/>
      <c r="AF677" s="3"/>
    </row>
    <row r="678" spans="1:32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2"/>
      <c r="Z678" s="2"/>
      <c r="AA678" s="2"/>
      <c r="AB678" s="2"/>
      <c r="AC678" s="2"/>
      <c r="AD678" s="1"/>
      <c r="AE678" s="1"/>
      <c r="AF678" s="3"/>
    </row>
    <row r="679" spans="1:32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2"/>
      <c r="Z679" s="2"/>
      <c r="AA679" s="2"/>
      <c r="AB679" s="2"/>
      <c r="AC679" s="2"/>
      <c r="AD679" s="1"/>
      <c r="AE679" s="1"/>
      <c r="AF679" s="3"/>
    </row>
    <row r="680" spans="1:32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2"/>
      <c r="Z680" s="2"/>
      <c r="AA680" s="2"/>
      <c r="AB680" s="2"/>
      <c r="AC680" s="2"/>
      <c r="AD680" s="1"/>
      <c r="AE680" s="1"/>
      <c r="AF680" s="3"/>
    </row>
    <row r="681" spans="1:32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2"/>
      <c r="Z681" s="2"/>
      <c r="AA681" s="2"/>
      <c r="AB681" s="2"/>
      <c r="AC681" s="2"/>
      <c r="AD681" s="1"/>
      <c r="AE681" s="1"/>
      <c r="AF681" s="3"/>
    </row>
    <row r="682" spans="1:3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2"/>
      <c r="Z682" s="2"/>
      <c r="AA682" s="2"/>
      <c r="AB682" s="2"/>
      <c r="AC682" s="2"/>
      <c r="AD682" s="1"/>
      <c r="AE682" s="1"/>
      <c r="AF682" s="3"/>
    </row>
    <row r="683" spans="1:32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2"/>
      <c r="Z683" s="2"/>
      <c r="AA683" s="2"/>
      <c r="AB683" s="2"/>
      <c r="AC683" s="2"/>
      <c r="AD683" s="1"/>
      <c r="AE683" s="1"/>
      <c r="AF683" s="3"/>
    </row>
    <row r="684" spans="1:32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2"/>
      <c r="Z684" s="2"/>
      <c r="AA684" s="2"/>
      <c r="AB684" s="2"/>
      <c r="AC684" s="2"/>
      <c r="AD684" s="1"/>
      <c r="AE684" s="1"/>
      <c r="AF684" s="3"/>
    </row>
    <row r="685" spans="1:32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2"/>
      <c r="Z685" s="2"/>
      <c r="AA685" s="2"/>
      <c r="AB685" s="2"/>
      <c r="AC685" s="2"/>
      <c r="AD685" s="1"/>
      <c r="AE685" s="1"/>
      <c r="AF685" s="3"/>
    </row>
    <row r="686" spans="1:32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2"/>
      <c r="Z686" s="2"/>
      <c r="AA686" s="2"/>
      <c r="AB686" s="2"/>
      <c r="AC686" s="2"/>
      <c r="AD686" s="1"/>
      <c r="AE686" s="1"/>
      <c r="AF686" s="3"/>
    </row>
    <row r="687" spans="1:32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2"/>
      <c r="Z687" s="2"/>
      <c r="AA687" s="2"/>
      <c r="AB687" s="2"/>
      <c r="AC687" s="2"/>
      <c r="AD687" s="1"/>
      <c r="AE687" s="1"/>
      <c r="AF687" s="3"/>
    </row>
    <row r="688" spans="1:32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2"/>
      <c r="Z688" s="2"/>
      <c r="AA688" s="2"/>
      <c r="AB688" s="2"/>
      <c r="AC688" s="2"/>
      <c r="AD688" s="1"/>
      <c r="AE688" s="1"/>
      <c r="AF688" s="3"/>
    </row>
    <row r="689" spans="1:32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2"/>
      <c r="Z689" s="2"/>
      <c r="AA689" s="2"/>
      <c r="AB689" s="2"/>
      <c r="AC689" s="2"/>
      <c r="AD689" s="1"/>
      <c r="AE689" s="1"/>
      <c r="AF689" s="3"/>
    </row>
    <row r="690" spans="1:32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2"/>
      <c r="Z690" s="2"/>
      <c r="AA690" s="2"/>
      <c r="AB690" s="2"/>
      <c r="AC690" s="2"/>
      <c r="AD690" s="1"/>
      <c r="AE690" s="1"/>
      <c r="AF690" s="3"/>
    </row>
    <row r="691" spans="1:32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2"/>
      <c r="Z691" s="2"/>
      <c r="AA691" s="2"/>
      <c r="AB691" s="2"/>
      <c r="AC691" s="2"/>
      <c r="AD691" s="1"/>
      <c r="AE691" s="1"/>
      <c r="AF691" s="3"/>
    </row>
    <row r="692" spans="1:3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2"/>
      <c r="Z692" s="2"/>
      <c r="AA692" s="2"/>
      <c r="AB692" s="2"/>
      <c r="AC692" s="2"/>
      <c r="AD692" s="1"/>
      <c r="AE692" s="1"/>
      <c r="AF692" s="3"/>
    </row>
    <row r="693" spans="1:32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2"/>
      <c r="Z693" s="2"/>
      <c r="AA693" s="2"/>
      <c r="AB693" s="2"/>
      <c r="AC693" s="2"/>
      <c r="AD693" s="1"/>
      <c r="AE693" s="1"/>
      <c r="AF693" s="3"/>
    </row>
    <row r="694" spans="1:32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2"/>
      <c r="Z694" s="2"/>
      <c r="AA694" s="2"/>
      <c r="AB694" s="2"/>
      <c r="AC694" s="2"/>
      <c r="AD694" s="1"/>
      <c r="AE694" s="1"/>
      <c r="AF694" s="3"/>
    </row>
    <row r="695" spans="1:32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2"/>
      <c r="Z695" s="2"/>
      <c r="AA695" s="2"/>
      <c r="AB695" s="2"/>
      <c r="AC695" s="2"/>
      <c r="AD695" s="1"/>
      <c r="AE695" s="1"/>
      <c r="AF695" s="3"/>
    </row>
    <row r="696" spans="1:32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2"/>
      <c r="Z696" s="2"/>
      <c r="AA696" s="2"/>
      <c r="AB696" s="2"/>
      <c r="AC696" s="2"/>
      <c r="AD696" s="1"/>
      <c r="AE696" s="1"/>
      <c r="AF696" s="3"/>
    </row>
    <row r="697" spans="1:32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2"/>
      <c r="Z697" s="2"/>
      <c r="AA697" s="2"/>
      <c r="AB697" s="2"/>
      <c r="AC697" s="2"/>
      <c r="AD697" s="1"/>
      <c r="AE697" s="1"/>
      <c r="AF697" s="3"/>
    </row>
    <row r="698" spans="1:32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2"/>
      <c r="Z698" s="2"/>
      <c r="AA698" s="2"/>
      <c r="AB698" s="2"/>
      <c r="AC698" s="2"/>
      <c r="AD698" s="1"/>
      <c r="AE698" s="1"/>
      <c r="AF698" s="3"/>
    </row>
    <row r="699" spans="1:32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2"/>
      <c r="Z699" s="2"/>
      <c r="AA699" s="2"/>
      <c r="AB699" s="2"/>
      <c r="AC699" s="2"/>
      <c r="AD699" s="1"/>
      <c r="AE699" s="1"/>
      <c r="AF699" s="3"/>
    </row>
    <row r="700" spans="1:32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2"/>
      <c r="Z700" s="2"/>
      <c r="AA700" s="2"/>
      <c r="AB700" s="2"/>
      <c r="AC700" s="2"/>
      <c r="AD700" s="1"/>
      <c r="AE700" s="1"/>
      <c r="AF700" s="3"/>
    </row>
    <row r="701" spans="1:32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2"/>
      <c r="Z701" s="2"/>
      <c r="AA701" s="2"/>
      <c r="AB701" s="2"/>
      <c r="AC701" s="2"/>
      <c r="AD701" s="1"/>
      <c r="AE701" s="1"/>
      <c r="AF701" s="3"/>
    </row>
    <row r="702" spans="1:3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2"/>
      <c r="Z702" s="2"/>
      <c r="AA702" s="2"/>
      <c r="AB702" s="2"/>
      <c r="AC702" s="2"/>
      <c r="AD702" s="1"/>
      <c r="AE702" s="1"/>
      <c r="AF702" s="3"/>
    </row>
    <row r="703" spans="1:32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2"/>
      <c r="Z703" s="2"/>
      <c r="AA703" s="2"/>
      <c r="AB703" s="2"/>
      <c r="AC703" s="2"/>
      <c r="AD703" s="1"/>
      <c r="AE703" s="1"/>
      <c r="AF703" s="3"/>
    </row>
    <row r="704" spans="1:32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2"/>
      <c r="Z704" s="2"/>
      <c r="AA704" s="2"/>
      <c r="AB704" s="2"/>
      <c r="AC704" s="2"/>
      <c r="AD704" s="1"/>
      <c r="AE704" s="1"/>
      <c r="AF704" s="3"/>
    </row>
    <row r="705" spans="1:32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2"/>
      <c r="Z705" s="2"/>
      <c r="AA705" s="2"/>
      <c r="AB705" s="2"/>
      <c r="AC705" s="2"/>
      <c r="AD705" s="1"/>
      <c r="AE705" s="1"/>
      <c r="AF705" s="3"/>
    </row>
    <row r="706" spans="1:32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2"/>
      <c r="Z706" s="2"/>
      <c r="AA706" s="2"/>
      <c r="AB706" s="2"/>
      <c r="AC706" s="2"/>
      <c r="AD706" s="1"/>
      <c r="AE706" s="1"/>
      <c r="AF706" s="3"/>
    </row>
    <row r="707" spans="1:32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2"/>
      <c r="Z707" s="2"/>
      <c r="AA707" s="2"/>
      <c r="AB707" s="2"/>
      <c r="AC707" s="2"/>
      <c r="AD707" s="1"/>
      <c r="AE707" s="1"/>
      <c r="AF707" s="3"/>
    </row>
    <row r="708" spans="1:32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2"/>
      <c r="Z708" s="2"/>
      <c r="AA708" s="2"/>
      <c r="AB708" s="2"/>
      <c r="AC708" s="2"/>
      <c r="AD708" s="1"/>
      <c r="AE708" s="1"/>
      <c r="AF708" s="3"/>
    </row>
    <row r="709" spans="1:32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2"/>
      <c r="Z709" s="2"/>
      <c r="AA709" s="2"/>
      <c r="AB709" s="2"/>
      <c r="AC709" s="2"/>
      <c r="AD709" s="1"/>
      <c r="AE709" s="1"/>
      <c r="AF709" s="3"/>
    </row>
    <row r="710" spans="1:32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2"/>
      <c r="Z710" s="2"/>
      <c r="AA710" s="2"/>
      <c r="AB710" s="2"/>
      <c r="AC710" s="2"/>
      <c r="AD710" s="1"/>
      <c r="AE710" s="1"/>
      <c r="AF710" s="3"/>
    </row>
    <row r="711" spans="1:32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2"/>
      <c r="Z711" s="2"/>
      <c r="AA711" s="2"/>
      <c r="AB711" s="2"/>
      <c r="AC711" s="2"/>
      <c r="AD711" s="1"/>
      <c r="AE711" s="1"/>
      <c r="AF711" s="3"/>
    </row>
    <row r="712" spans="1:3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2"/>
      <c r="Z712" s="2"/>
      <c r="AA712" s="2"/>
      <c r="AB712" s="2"/>
      <c r="AC712" s="2"/>
      <c r="AD712" s="1"/>
      <c r="AE712" s="1"/>
      <c r="AF712" s="3"/>
    </row>
    <row r="713" spans="1:32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2"/>
      <c r="Z713" s="2"/>
      <c r="AA713" s="2"/>
      <c r="AB713" s="2"/>
      <c r="AC713" s="2"/>
      <c r="AD713" s="1"/>
      <c r="AE713" s="1"/>
      <c r="AF713" s="3"/>
    </row>
    <row r="714" spans="1:32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2"/>
      <c r="Z714" s="2"/>
      <c r="AA714" s="2"/>
      <c r="AB714" s="2"/>
      <c r="AC714" s="2"/>
      <c r="AD714" s="1"/>
      <c r="AE714" s="1"/>
      <c r="AF714" s="3"/>
    </row>
    <row r="715" spans="1:32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2"/>
      <c r="Z715" s="2"/>
      <c r="AA715" s="2"/>
      <c r="AB715" s="2"/>
      <c r="AC715" s="2"/>
      <c r="AD715" s="1"/>
      <c r="AE715" s="1"/>
      <c r="AF715" s="3"/>
    </row>
    <row r="716" spans="1:32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2"/>
      <c r="Z716" s="2"/>
      <c r="AA716" s="2"/>
      <c r="AB716" s="2"/>
      <c r="AC716" s="2"/>
      <c r="AD716" s="1"/>
      <c r="AE716" s="1"/>
      <c r="AF716" s="3"/>
    </row>
    <row r="717" spans="1:32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2"/>
      <c r="Z717" s="2"/>
      <c r="AA717" s="2"/>
      <c r="AB717" s="2"/>
      <c r="AC717" s="2"/>
      <c r="AD717" s="1"/>
      <c r="AE717" s="1"/>
      <c r="AF717" s="3"/>
    </row>
    <row r="718" spans="1:32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2"/>
      <c r="Z718" s="2"/>
      <c r="AA718" s="2"/>
      <c r="AB718" s="2"/>
      <c r="AC718" s="2"/>
      <c r="AD718" s="1"/>
      <c r="AE718" s="1"/>
      <c r="AF718" s="3"/>
    </row>
    <row r="719" spans="1:32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2"/>
      <c r="Z719" s="2"/>
      <c r="AA719" s="2"/>
      <c r="AB719" s="2"/>
      <c r="AC719" s="2"/>
      <c r="AD719" s="1"/>
      <c r="AE719" s="1"/>
      <c r="AF719" s="3"/>
    </row>
    <row r="720" spans="1:32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2"/>
      <c r="Z720" s="2"/>
      <c r="AA720" s="2"/>
      <c r="AB720" s="2"/>
      <c r="AC720" s="2"/>
      <c r="AD720" s="1"/>
      <c r="AE720" s="1"/>
      <c r="AF720" s="3"/>
    </row>
    <row r="721" spans="1:32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2"/>
      <c r="Z721" s="2"/>
      <c r="AA721" s="2"/>
      <c r="AB721" s="2"/>
      <c r="AC721" s="2"/>
      <c r="AD721" s="1"/>
      <c r="AE721" s="1"/>
      <c r="AF721" s="3"/>
    </row>
    <row r="722" spans="1:3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2"/>
      <c r="Z722" s="2"/>
      <c r="AA722" s="2"/>
      <c r="AB722" s="2"/>
      <c r="AC722" s="2"/>
      <c r="AD722" s="1"/>
      <c r="AE722" s="1"/>
      <c r="AF722" s="3"/>
    </row>
    <row r="723" spans="1:32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2"/>
      <c r="Z723" s="2"/>
      <c r="AA723" s="2"/>
      <c r="AB723" s="2"/>
      <c r="AC723" s="2"/>
      <c r="AD723" s="1"/>
      <c r="AE723" s="1"/>
      <c r="AF723" s="3"/>
    </row>
    <row r="724" spans="1:32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2"/>
      <c r="Z724" s="2"/>
      <c r="AA724" s="2"/>
      <c r="AB724" s="2"/>
      <c r="AC724" s="2"/>
      <c r="AD724" s="1"/>
      <c r="AE724" s="1"/>
      <c r="AF724" s="3"/>
    </row>
    <row r="725" spans="1:32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2"/>
      <c r="Z725" s="2"/>
      <c r="AA725" s="2"/>
      <c r="AB725" s="2"/>
      <c r="AC725" s="2"/>
      <c r="AD725" s="1"/>
      <c r="AE725" s="1"/>
      <c r="AF725" s="3"/>
    </row>
    <row r="726" spans="1:32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2"/>
      <c r="Z726" s="2"/>
      <c r="AA726" s="2"/>
      <c r="AB726" s="2"/>
      <c r="AC726" s="2"/>
      <c r="AD726" s="1"/>
      <c r="AE726" s="1"/>
      <c r="AF726" s="3"/>
    </row>
    <row r="727" spans="1:32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2"/>
      <c r="Z727" s="2"/>
      <c r="AA727" s="2"/>
      <c r="AB727" s="2"/>
      <c r="AC727" s="2"/>
      <c r="AD727" s="1"/>
      <c r="AE727" s="1"/>
      <c r="AF727" s="3"/>
    </row>
    <row r="728" spans="1:32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2"/>
      <c r="Z728" s="2"/>
      <c r="AA728" s="2"/>
      <c r="AB728" s="2"/>
      <c r="AC728" s="2"/>
      <c r="AD728" s="1"/>
      <c r="AE728" s="1"/>
      <c r="AF728" s="3"/>
    </row>
    <row r="729" spans="1:32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2"/>
      <c r="Z729" s="2"/>
      <c r="AA729" s="2"/>
      <c r="AB729" s="2"/>
      <c r="AC729" s="2"/>
      <c r="AD729" s="1"/>
      <c r="AE729" s="1"/>
      <c r="AF729" s="3"/>
    </row>
    <row r="730" spans="1:32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2"/>
      <c r="Z730" s="2"/>
      <c r="AA730" s="2"/>
      <c r="AB730" s="2"/>
      <c r="AC730" s="2"/>
      <c r="AD730" s="1"/>
      <c r="AE730" s="1"/>
      <c r="AF730" s="3"/>
    </row>
    <row r="731" spans="1:32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2"/>
      <c r="Z731" s="2"/>
      <c r="AA731" s="2"/>
      <c r="AB731" s="2"/>
      <c r="AC731" s="2"/>
      <c r="AD731" s="1"/>
      <c r="AE731" s="1"/>
      <c r="AF731" s="3"/>
    </row>
    <row r="732" spans="1: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2"/>
      <c r="Z732" s="2"/>
      <c r="AA732" s="2"/>
      <c r="AB732" s="2"/>
      <c r="AC732" s="2"/>
      <c r="AD732" s="1"/>
      <c r="AE732" s="1"/>
      <c r="AF732" s="3"/>
    </row>
    <row r="733" spans="1:32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2"/>
      <c r="Z733" s="2"/>
      <c r="AA733" s="2"/>
      <c r="AB733" s="2"/>
      <c r="AC733" s="2"/>
      <c r="AD733" s="1"/>
      <c r="AE733" s="1"/>
      <c r="AF733" s="3"/>
    </row>
    <row r="734" spans="1:32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2"/>
      <c r="Z734" s="2"/>
      <c r="AA734" s="2"/>
      <c r="AB734" s="2"/>
      <c r="AC734" s="2"/>
      <c r="AD734" s="1"/>
      <c r="AE734" s="1"/>
      <c r="AF734" s="3"/>
    </row>
    <row r="735" spans="1:32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2"/>
      <c r="Z735" s="2"/>
      <c r="AA735" s="2"/>
      <c r="AB735" s="2"/>
      <c r="AC735" s="2"/>
      <c r="AD735" s="1"/>
      <c r="AE735" s="1"/>
      <c r="AF735" s="3"/>
    </row>
    <row r="736" spans="1:32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2"/>
      <c r="Z736" s="2"/>
      <c r="AA736" s="2"/>
      <c r="AB736" s="2"/>
      <c r="AC736" s="2"/>
      <c r="AD736" s="1"/>
      <c r="AE736" s="1"/>
      <c r="AF736" s="3"/>
    </row>
    <row r="737" spans="1:32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2"/>
      <c r="Z737" s="2"/>
      <c r="AA737" s="2"/>
      <c r="AB737" s="2"/>
      <c r="AC737" s="2"/>
      <c r="AD737" s="1"/>
      <c r="AE737" s="1"/>
      <c r="AF737" s="3"/>
    </row>
    <row r="738" spans="1:32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2"/>
      <c r="Z738" s="2"/>
      <c r="AA738" s="2"/>
      <c r="AB738" s="2"/>
      <c r="AC738" s="2"/>
      <c r="AD738" s="1"/>
      <c r="AE738" s="1"/>
      <c r="AF738" s="3"/>
    </row>
    <row r="739" spans="1:32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2"/>
      <c r="Z739" s="2"/>
      <c r="AA739" s="2"/>
      <c r="AB739" s="2"/>
      <c r="AC739" s="2"/>
      <c r="AD739" s="1"/>
      <c r="AE739" s="1"/>
      <c r="AF739" s="3"/>
    </row>
    <row r="740" spans="1:32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2"/>
      <c r="Z740" s="2"/>
      <c r="AA740" s="2"/>
      <c r="AB740" s="2"/>
      <c r="AC740" s="2"/>
      <c r="AD740" s="1"/>
      <c r="AE740" s="1"/>
      <c r="AF740" s="3"/>
    </row>
    <row r="741" spans="1:32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2"/>
      <c r="Z741" s="2"/>
      <c r="AA741" s="2"/>
      <c r="AB741" s="2"/>
      <c r="AC741" s="2"/>
      <c r="AD741" s="1"/>
      <c r="AE741" s="1"/>
      <c r="AF741" s="3"/>
    </row>
    <row r="742" spans="1:3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2"/>
      <c r="Z742" s="2"/>
      <c r="AA742" s="2"/>
      <c r="AB742" s="2"/>
      <c r="AC742" s="2"/>
      <c r="AD742" s="1"/>
      <c r="AE742" s="1"/>
      <c r="AF742" s="3"/>
    </row>
    <row r="743" spans="1:32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2"/>
      <c r="Z743" s="2"/>
      <c r="AA743" s="2"/>
      <c r="AB743" s="2"/>
      <c r="AC743" s="2"/>
      <c r="AD743" s="1"/>
      <c r="AE743" s="1"/>
      <c r="AF743" s="3"/>
    </row>
    <row r="744" spans="1:32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2"/>
      <c r="Z744" s="2"/>
      <c r="AA744" s="2"/>
      <c r="AB744" s="2"/>
      <c r="AC744" s="2"/>
      <c r="AD744" s="1"/>
      <c r="AE744" s="1"/>
      <c r="AF744" s="3"/>
    </row>
    <row r="745" spans="1:32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2"/>
      <c r="Z745" s="2"/>
      <c r="AA745" s="2"/>
      <c r="AB745" s="2"/>
      <c r="AC745" s="2"/>
      <c r="AD745" s="1"/>
      <c r="AE745" s="1"/>
      <c r="AF745" s="3"/>
    </row>
    <row r="746" spans="1:32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2"/>
      <c r="Z746" s="2"/>
      <c r="AA746" s="2"/>
      <c r="AB746" s="2"/>
      <c r="AC746" s="2"/>
      <c r="AD746" s="1"/>
      <c r="AE746" s="1"/>
      <c r="AF746" s="3"/>
    </row>
    <row r="747" spans="1:32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2"/>
      <c r="Z747" s="2"/>
      <c r="AA747" s="2"/>
      <c r="AB747" s="2"/>
      <c r="AC747" s="2"/>
      <c r="AD747" s="1"/>
      <c r="AE747" s="1"/>
      <c r="AF747" s="3"/>
    </row>
    <row r="748" spans="1:32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2"/>
      <c r="Z748" s="2"/>
      <c r="AA748" s="2"/>
      <c r="AB748" s="2"/>
      <c r="AC748" s="2"/>
      <c r="AD748" s="1"/>
      <c r="AE748" s="1"/>
      <c r="AF748" s="3"/>
    </row>
    <row r="749" spans="1:32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2"/>
      <c r="Z749" s="2"/>
      <c r="AA749" s="2"/>
      <c r="AB749" s="2"/>
      <c r="AC749" s="2"/>
      <c r="AD749" s="1"/>
      <c r="AE749" s="1"/>
      <c r="AF749" s="3"/>
    </row>
    <row r="750" spans="1:32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2"/>
      <c r="Z750" s="2"/>
      <c r="AA750" s="2"/>
      <c r="AB750" s="2"/>
      <c r="AC750" s="2"/>
      <c r="AD750" s="1"/>
      <c r="AE750" s="1"/>
      <c r="AF750" s="3"/>
    </row>
    <row r="751" spans="1:32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2"/>
      <c r="Z751" s="2"/>
      <c r="AA751" s="2"/>
      <c r="AB751" s="2"/>
      <c r="AC751" s="2"/>
      <c r="AD751" s="1"/>
      <c r="AE751" s="1"/>
      <c r="AF751" s="3"/>
    </row>
    <row r="752" spans="1:3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2"/>
      <c r="Z752" s="2"/>
      <c r="AA752" s="2"/>
      <c r="AB752" s="2"/>
      <c r="AC752" s="2"/>
      <c r="AD752" s="1"/>
      <c r="AE752" s="1"/>
      <c r="AF752" s="3"/>
    </row>
    <row r="753" spans="1:32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2"/>
      <c r="Z753" s="2"/>
      <c r="AA753" s="2"/>
      <c r="AB753" s="2"/>
      <c r="AC753" s="2"/>
      <c r="AD753" s="1"/>
      <c r="AE753" s="1"/>
      <c r="AF753" s="3"/>
    </row>
    <row r="754" spans="1:32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2"/>
      <c r="Z754" s="2"/>
      <c r="AA754" s="2"/>
      <c r="AB754" s="2"/>
      <c r="AC754" s="2"/>
      <c r="AD754" s="1"/>
      <c r="AE754" s="1"/>
      <c r="AF754" s="3"/>
    </row>
    <row r="755" spans="1:32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2"/>
      <c r="Z755" s="2"/>
      <c r="AA755" s="2"/>
      <c r="AB755" s="2"/>
      <c r="AC755" s="2"/>
      <c r="AD755" s="1"/>
      <c r="AE755" s="1"/>
      <c r="AF755" s="3"/>
    </row>
    <row r="756" spans="1:32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2"/>
      <c r="Z756" s="2"/>
      <c r="AA756" s="2"/>
      <c r="AB756" s="2"/>
      <c r="AC756" s="2"/>
      <c r="AD756" s="1"/>
      <c r="AE756" s="1"/>
      <c r="AF756" s="3"/>
    </row>
    <row r="757" spans="1:32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2"/>
      <c r="Z757" s="2"/>
      <c r="AA757" s="2"/>
      <c r="AB757" s="2"/>
      <c r="AC757" s="2"/>
      <c r="AD757" s="1"/>
      <c r="AE757" s="1"/>
      <c r="AF757" s="3"/>
    </row>
    <row r="758" spans="1:32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2"/>
      <c r="Z758" s="2"/>
      <c r="AA758" s="2"/>
      <c r="AB758" s="2"/>
      <c r="AC758" s="2"/>
      <c r="AD758" s="1"/>
      <c r="AE758" s="1"/>
      <c r="AF758" s="3"/>
    </row>
    <row r="759" spans="1:32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2"/>
      <c r="Z759" s="2"/>
      <c r="AA759" s="2"/>
      <c r="AB759" s="2"/>
      <c r="AC759" s="2"/>
      <c r="AD759" s="1"/>
      <c r="AE759" s="1"/>
      <c r="AF759" s="3"/>
    </row>
    <row r="760" spans="1:32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2"/>
      <c r="Z760" s="2"/>
      <c r="AA760" s="2"/>
      <c r="AB760" s="2"/>
      <c r="AC760" s="2"/>
      <c r="AD760" s="1"/>
      <c r="AE760" s="1"/>
      <c r="AF760" s="3"/>
    </row>
    <row r="761" spans="1:32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2"/>
      <c r="Z761" s="2"/>
      <c r="AA761" s="2"/>
      <c r="AB761" s="2"/>
      <c r="AC761" s="2"/>
      <c r="AD761" s="1"/>
      <c r="AE761" s="1"/>
      <c r="AF761" s="3"/>
    </row>
    <row r="762" spans="1:3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2"/>
      <c r="Z762" s="2"/>
      <c r="AA762" s="2"/>
      <c r="AB762" s="2"/>
      <c r="AC762" s="2"/>
      <c r="AD762" s="1"/>
      <c r="AE762" s="1"/>
      <c r="AF762" s="3"/>
    </row>
    <row r="763" spans="1:32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2"/>
      <c r="Z763" s="2"/>
      <c r="AA763" s="2"/>
      <c r="AB763" s="2"/>
      <c r="AC763" s="2"/>
      <c r="AD763" s="1"/>
      <c r="AE763" s="1"/>
      <c r="AF763" s="3"/>
    </row>
    <row r="764" spans="1:32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2"/>
      <c r="Z764" s="2"/>
      <c r="AA764" s="2"/>
      <c r="AB764" s="2"/>
      <c r="AC764" s="2"/>
      <c r="AD764" s="1"/>
      <c r="AE764" s="1"/>
      <c r="AF764" s="3"/>
    </row>
    <row r="765" spans="1:32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2"/>
      <c r="Z765" s="2"/>
      <c r="AA765" s="2"/>
      <c r="AB765" s="2"/>
      <c r="AC765" s="2"/>
      <c r="AD765" s="1"/>
      <c r="AE765" s="1"/>
      <c r="AF765" s="3"/>
    </row>
    <row r="766" spans="1:32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2"/>
      <c r="Z766" s="2"/>
      <c r="AA766" s="2"/>
      <c r="AB766" s="2"/>
      <c r="AC766" s="2"/>
      <c r="AD766" s="1"/>
      <c r="AE766" s="1"/>
      <c r="AF766" s="3"/>
    </row>
    <row r="767" spans="1:32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2"/>
      <c r="Z767" s="2"/>
      <c r="AA767" s="2"/>
      <c r="AB767" s="2"/>
      <c r="AC767" s="2"/>
      <c r="AD767" s="1"/>
      <c r="AE767" s="1"/>
      <c r="AF767" s="3"/>
    </row>
    <row r="768" spans="1:32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2"/>
      <c r="Z768" s="2"/>
      <c r="AA768" s="2"/>
      <c r="AB768" s="2"/>
      <c r="AC768" s="2"/>
      <c r="AD768" s="1"/>
      <c r="AE768" s="1"/>
      <c r="AF768" s="3"/>
    </row>
    <row r="769" spans="1:32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2"/>
      <c r="Z769" s="2"/>
      <c r="AA769" s="2"/>
      <c r="AB769" s="2"/>
      <c r="AC769" s="2"/>
      <c r="AD769" s="1"/>
      <c r="AE769" s="1"/>
      <c r="AF769" s="3"/>
    </row>
    <row r="770" spans="1:32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2"/>
      <c r="Z770" s="2"/>
      <c r="AA770" s="2"/>
      <c r="AB770" s="2"/>
      <c r="AC770" s="2"/>
      <c r="AD770" s="1"/>
      <c r="AE770" s="1"/>
      <c r="AF770" s="3"/>
    </row>
    <row r="771" spans="1:32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2"/>
      <c r="Z771" s="2"/>
      <c r="AA771" s="2"/>
      <c r="AB771" s="2"/>
      <c r="AC771" s="2"/>
      <c r="AD771" s="1"/>
      <c r="AE771" s="1"/>
      <c r="AF771" s="3"/>
    </row>
    <row r="772" spans="1:3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2"/>
      <c r="Z772" s="2"/>
      <c r="AA772" s="2"/>
      <c r="AB772" s="2"/>
      <c r="AC772" s="2"/>
      <c r="AD772" s="1"/>
      <c r="AE772" s="1"/>
      <c r="AF772" s="3"/>
    </row>
    <row r="773" spans="1:32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2"/>
      <c r="Z773" s="2"/>
      <c r="AA773" s="2"/>
      <c r="AB773" s="2"/>
      <c r="AC773" s="2"/>
      <c r="AD773" s="1"/>
      <c r="AE773" s="1"/>
      <c r="AF773" s="3"/>
    </row>
    <row r="774" spans="1:32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2"/>
      <c r="Z774" s="2"/>
      <c r="AA774" s="2"/>
      <c r="AB774" s="2"/>
      <c r="AC774" s="2"/>
      <c r="AD774" s="1"/>
      <c r="AE774" s="1"/>
      <c r="AF774" s="3"/>
    </row>
    <row r="775" spans="1:32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2"/>
      <c r="Z775" s="2"/>
      <c r="AA775" s="2"/>
      <c r="AB775" s="2"/>
      <c r="AC775" s="2"/>
      <c r="AD775" s="1"/>
      <c r="AE775" s="1"/>
      <c r="AF775" s="3"/>
    </row>
    <row r="776" spans="1:32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2"/>
      <c r="Z776" s="2"/>
      <c r="AA776" s="2"/>
      <c r="AB776" s="2"/>
      <c r="AC776" s="2"/>
      <c r="AD776" s="1"/>
      <c r="AE776" s="1"/>
      <c r="AF776" s="3"/>
    </row>
    <row r="777" spans="1:32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2"/>
      <c r="Z777" s="2"/>
      <c r="AA777" s="2"/>
      <c r="AB777" s="2"/>
      <c r="AC777" s="2"/>
      <c r="AD777" s="1"/>
      <c r="AE777" s="1"/>
      <c r="AF777" s="3"/>
    </row>
    <row r="778" spans="1:32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2"/>
      <c r="Z778" s="2"/>
      <c r="AA778" s="2"/>
      <c r="AB778" s="2"/>
      <c r="AC778" s="2"/>
      <c r="AD778" s="1"/>
      <c r="AE778" s="1"/>
      <c r="AF778" s="3"/>
    </row>
    <row r="779" spans="1:32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2"/>
      <c r="Z779" s="2"/>
      <c r="AA779" s="2"/>
      <c r="AB779" s="2"/>
      <c r="AC779" s="2"/>
      <c r="AD779" s="1"/>
      <c r="AE779" s="1"/>
      <c r="AF779" s="3"/>
    </row>
    <row r="780" spans="1:32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2"/>
      <c r="Z780" s="2"/>
      <c r="AA780" s="2"/>
      <c r="AB780" s="2"/>
      <c r="AC780" s="2"/>
      <c r="AD780" s="1"/>
      <c r="AE780" s="1"/>
      <c r="AF780" s="3"/>
    </row>
    <row r="781" spans="1:32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2"/>
      <c r="Z781" s="2"/>
      <c r="AA781" s="2"/>
      <c r="AB781" s="2"/>
      <c r="AC781" s="2"/>
      <c r="AD781" s="1"/>
      <c r="AE781" s="1"/>
      <c r="AF781" s="3"/>
    </row>
    <row r="782" spans="1:3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2"/>
      <c r="Z782" s="2"/>
      <c r="AA782" s="2"/>
      <c r="AB782" s="2"/>
      <c r="AC782" s="2"/>
      <c r="AD782" s="1"/>
      <c r="AE782" s="1"/>
      <c r="AF782" s="3"/>
    </row>
    <row r="783" spans="1:32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2"/>
      <c r="Z783" s="2"/>
      <c r="AA783" s="2"/>
      <c r="AB783" s="2"/>
      <c r="AC783" s="2"/>
      <c r="AD783" s="1"/>
      <c r="AE783" s="1"/>
      <c r="AF783" s="3"/>
    </row>
    <row r="784" spans="1:32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2"/>
      <c r="Z784" s="2"/>
      <c r="AA784" s="2"/>
      <c r="AB784" s="2"/>
      <c r="AC784" s="2"/>
      <c r="AD784" s="1"/>
      <c r="AE784" s="1"/>
      <c r="AF784" s="3"/>
    </row>
    <row r="785" spans="1:32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2"/>
      <c r="Z785" s="2"/>
      <c r="AA785" s="2"/>
      <c r="AB785" s="2"/>
      <c r="AC785" s="2"/>
      <c r="AD785" s="1"/>
      <c r="AE785" s="1"/>
      <c r="AF785" s="3"/>
    </row>
    <row r="786" spans="1:32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2"/>
      <c r="Z786" s="2"/>
      <c r="AA786" s="2"/>
      <c r="AB786" s="2"/>
      <c r="AC786" s="2"/>
      <c r="AD786" s="1"/>
      <c r="AE786" s="1"/>
      <c r="AF786" s="3"/>
    </row>
    <row r="787" spans="1:32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2"/>
      <c r="Z787" s="2"/>
      <c r="AA787" s="2"/>
      <c r="AB787" s="2"/>
      <c r="AC787" s="2"/>
      <c r="AD787" s="1"/>
      <c r="AE787" s="1"/>
      <c r="AF787" s="3"/>
    </row>
    <row r="788" spans="1:32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2"/>
      <c r="Z788" s="2"/>
      <c r="AA788" s="2"/>
      <c r="AB788" s="2"/>
      <c r="AC788" s="2"/>
      <c r="AD788" s="1"/>
      <c r="AE788" s="1"/>
      <c r="AF788" s="3"/>
    </row>
    <row r="789" spans="1:32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2"/>
      <c r="Z789" s="2"/>
      <c r="AA789" s="2"/>
      <c r="AB789" s="2"/>
      <c r="AC789" s="2"/>
      <c r="AD789" s="1"/>
      <c r="AE789" s="1"/>
      <c r="AF789" s="3"/>
    </row>
    <row r="790" spans="1:32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2"/>
      <c r="Z790" s="2"/>
      <c r="AA790" s="2"/>
      <c r="AB790" s="2"/>
      <c r="AC790" s="2"/>
      <c r="AD790" s="1"/>
      <c r="AE790" s="1"/>
      <c r="AF790" s="3"/>
    </row>
    <row r="791" spans="1:32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2"/>
      <c r="Z791" s="2"/>
      <c r="AA791" s="2"/>
      <c r="AB791" s="2"/>
      <c r="AC791" s="2"/>
      <c r="AD791" s="1"/>
      <c r="AE791" s="1"/>
      <c r="AF791" s="3"/>
    </row>
    <row r="792" spans="1:3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2"/>
      <c r="Z792" s="2"/>
      <c r="AA792" s="2"/>
      <c r="AB792" s="2"/>
      <c r="AC792" s="2"/>
      <c r="AD792" s="1"/>
      <c r="AE792" s="1"/>
      <c r="AF792" s="3"/>
    </row>
    <row r="793" spans="1:32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2"/>
      <c r="Z793" s="2"/>
      <c r="AA793" s="2"/>
      <c r="AB793" s="2"/>
      <c r="AC793" s="2"/>
      <c r="AD793" s="1"/>
      <c r="AE793" s="1"/>
      <c r="AF793" s="3"/>
    </row>
    <row r="794" spans="1:32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2"/>
      <c r="Z794" s="2"/>
      <c r="AA794" s="2"/>
      <c r="AB794" s="2"/>
      <c r="AC794" s="2"/>
      <c r="AD794" s="1"/>
      <c r="AE794" s="1"/>
      <c r="AF794" s="3"/>
    </row>
    <row r="795" spans="1:32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2"/>
      <c r="Z795" s="2"/>
      <c r="AA795" s="2"/>
      <c r="AB795" s="2"/>
      <c r="AC795" s="2"/>
      <c r="AD795" s="1"/>
      <c r="AE795" s="1"/>
      <c r="AF795" s="3"/>
    </row>
    <row r="796" spans="1:32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2"/>
      <c r="Z796" s="2"/>
      <c r="AA796" s="2"/>
      <c r="AB796" s="2"/>
      <c r="AC796" s="2"/>
      <c r="AD796" s="1"/>
      <c r="AE796" s="1"/>
      <c r="AF796" s="3"/>
    </row>
    <row r="797" spans="1:32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2"/>
      <c r="Z797" s="2"/>
      <c r="AA797" s="2"/>
      <c r="AB797" s="2"/>
      <c r="AC797" s="2"/>
      <c r="AD797" s="1"/>
      <c r="AE797" s="1"/>
      <c r="AF797" s="3"/>
    </row>
    <row r="798" spans="1:32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2"/>
      <c r="Z798" s="2"/>
      <c r="AA798" s="2"/>
      <c r="AB798" s="2"/>
      <c r="AC798" s="2"/>
      <c r="AD798" s="1"/>
      <c r="AE798" s="1"/>
      <c r="AF798" s="3"/>
    </row>
    <row r="799" spans="1:32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2"/>
      <c r="Z799" s="2"/>
      <c r="AA799" s="2"/>
      <c r="AB799" s="2"/>
      <c r="AC799" s="2"/>
      <c r="AD799" s="1"/>
      <c r="AE799" s="1"/>
      <c r="AF799" s="3"/>
    </row>
    <row r="800" spans="1:32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2"/>
      <c r="Z800" s="2"/>
      <c r="AA800" s="2"/>
      <c r="AB800" s="2"/>
      <c r="AC800" s="2"/>
      <c r="AD800" s="1"/>
      <c r="AE800" s="1"/>
      <c r="AF800" s="3"/>
    </row>
    <row r="801" spans="1:32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2"/>
      <c r="Z801" s="2"/>
      <c r="AA801" s="2"/>
      <c r="AB801" s="2"/>
      <c r="AC801" s="2"/>
      <c r="AD801" s="1"/>
      <c r="AE801" s="1"/>
      <c r="AF801" s="3"/>
    </row>
    <row r="802" spans="1:3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2"/>
      <c r="Z802" s="2"/>
      <c r="AA802" s="2"/>
      <c r="AB802" s="2"/>
      <c r="AC802" s="2"/>
      <c r="AD802" s="1"/>
      <c r="AE802" s="1"/>
      <c r="AF802" s="3"/>
    </row>
    <row r="803" spans="1:32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2"/>
      <c r="Z803" s="2"/>
      <c r="AA803" s="2"/>
      <c r="AB803" s="2"/>
      <c r="AC803" s="2"/>
      <c r="AD803" s="1"/>
      <c r="AE803" s="1"/>
      <c r="AF803" s="3"/>
    </row>
    <row r="804" spans="1:32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2"/>
      <c r="Z804" s="2"/>
      <c r="AA804" s="2"/>
      <c r="AB804" s="2"/>
      <c r="AC804" s="2"/>
      <c r="AD804" s="1"/>
      <c r="AE804" s="1"/>
      <c r="AF804" s="3"/>
    </row>
    <row r="805" spans="1:32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2"/>
      <c r="Z805" s="2"/>
      <c r="AA805" s="2"/>
      <c r="AB805" s="2"/>
      <c r="AC805" s="2"/>
      <c r="AD805" s="1"/>
      <c r="AE805" s="1"/>
      <c r="AF805" s="3"/>
    </row>
    <row r="806" spans="1:32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2"/>
      <c r="Z806" s="2"/>
      <c r="AA806" s="2"/>
      <c r="AB806" s="2"/>
      <c r="AC806" s="2"/>
      <c r="AD806" s="1"/>
      <c r="AE806" s="1"/>
      <c r="AF806" s="3"/>
    </row>
    <row r="807" spans="1:32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2"/>
      <c r="Z807" s="2"/>
      <c r="AA807" s="2"/>
      <c r="AB807" s="2"/>
      <c r="AC807" s="2"/>
      <c r="AD807" s="1"/>
      <c r="AE807" s="1"/>
      <c r="AF807" s="3"/>
    </row>
    <row r="808" spans="1:32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2"/>
      <c r="Z808" s="2"/>
      <c r="AA808" s="2"/>
      <c r="AB808" s="2"/>
      <c r="AC808" s="2"/>
      <c r="AD808" s="1"/>
      <c r="AE808" s="1"/>
      <c r="AF808" s="3"/>
    </row>
    <row r="809" spans="1:32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2"/>
      <c r="Z809" s="2"/>
      <c r="AA809" s="2"/>
      <c r="AB809" s="2"/>
      <c r="AC809" s="2"/>
      <c r="AD809" s="1"/>
      <c r="AE809" s="1"/>
      <c r="AF809" s="3"/>
    </row>
    <row r="810" spans="1:32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2"/>
      <c r="Z810" s="2"/>
      <c r="AA810" s="2"/>
      <c r="AB810" s="2"/>
      <c r="AC810" s="2"/>
      <c r="AD810" s="1"/>
      <c r="AE810" s="1"/>
      <c r="AF810" s="3"/>
    </row>
    <row r="811" spans="1:32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2"/>
      <c r="Z811" s="2"/>
      <c r="AA811" s="2"/>
      <c r="AB811" s="2"/>
      <c r="AC811" s="2"/>
      <c r="AD811" s="1"/>
      <c r="AE811" s="1"/>
      <c r="AF811" s="3"/>
    </row>
    <row r="812" spans="1:3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2"/>
      <c r="Z812" s="2"/>
      <c r="AA812" s="2"/>
      <c r="AB812" s="2"/>
      <c r="AC812" s="2"/>
      <c r="AD812" s="1"/>
      <c r="AE812" s="1"/>
      <c r="AF812" s="3"/>
    </row>
    <row r="813" spans="1:32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2"/>
      <c r="Z813" s="2"/>
      <c r="AA813" s="2"/>
      <c r="AB813" s="2"/>
      <c r="AC813" s="2"/>
      <c r="AD813" s="1"/>
      <c r="AE813" s="1"/>
      <c r="AF813" s="3"/>
    </row>
    <row r="814" spans="1:32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2"/>
      <c r="Z814" s="2"/>
      <c r="AA814" s="2"/>
      <c r="AB814" s="2"/>
      <c r="AC814" s="2"/>
      <c r="AD814" s="1"/>
      <c r="AE814" s="1"/>
      <c r="AF814" s="3"/>
    </row>
    <row r="815" spans="1:32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2"/>
      <c r="Z815" s="2"/>
      <c r="AA815" s="2"/>
      <c r="AB815" s="2"/>
      <c r="AC815" s="2"/>
      <c r="AD815" s="1"/>
      <c r="AE815" s="1"/>
      <c r="AF815" s="3"/>
    </row>
    <row r="816" spans="1:32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2"/>
      <c r="Z816" s="2"/>
      <c r="AA816" s="2"/>
      <c r="AB816" s="2"/>
      <c r="AC816" s="2"/>
      <c r="AD816" s="1"/>
      <c r="AE816" s="1"/>
      <c r="AF816" s="3"/>
    </row>
    <row r="817" spans="1:32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2"/>
      <c r="Z817" s="2"/>
      <c r="AA817" s="2"/>
      <c r="AB817" s="2"/>
      <c r="AC817" s="2"/>
      <c r="AD817" s="1"/>
      <c r="AE817" s="1"/>
      <c r="AF817" s="3"/>
    </row>
    <row r="818" spans="1:32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2"/>
      <c r="Z818" s="2"/>
      <c r="AA818" s="2"/>
      <c r="AB818" s="2"/>
      <c r="AC818" s="2"/>
      <c r="AD818" s="1"/>
      <c r="AE818" s="1"/>
      <c r="AF818" s="3"/>
    </row>
    <row r="819" spans="1:32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2"/>
      <c r="Z819" s="2"/>
      <c r="AA819" s="2"/>
      <c r="AB819" s="2"/>
      <c r="AC819" s="2"/>
      <c r="AD819" s="1"/>
      <c r="AE819" s="1"/>
      <c r="AF819" s="3"/>
    </row>
    <row r="820" spans="1:32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2"/>
      <c r="Z820" s="2"/>
      <c r="AA820" s="2"/>
      <c r="AB820" s="2"/>
      <c r="AC820" s="2"/>
      <c r="AD820" s="1"/>
      <c r="AE820" s="1"/>
      <c r="AF820" s="3"/>
    </row>
    <row r="821" spans="1:32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2"/>
      <c r="Z821" s="2"/>
      <c r="AA821" s="2"/>
      <c r="AB821" s="2"/>
      <c r="AC821" s="2"/>
      <c r="AD821" s="1"/>
      <c r="AE821" s="1"/>
      <c r="AF821" s="3"/>
    </row>
    <row r="822" spans="1:3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2"/>
      <c r="Z822" s="2"/>
      <c r="AA822" s="2"/>
      <c r="AB822" s="2"/>
      <c r="AC822" s="2"/>
      <c r="AD822" s="1"/>
      <c r="AE822" s="1"/>
      <c r="AF822" s="3"/>
    </row>
    <row r="823" spans="1:32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2"/>
      <c r="Z823" s="2"/>
      <c r="AA823" s="2"/>
      <c r="AB823" s="2"/>
      <c r="AC823" s="2"/>
      <c r="AD823" s="1"/>
      <c r="AE823" s="1"/>
      <c r="AF823" s="3"/>
    </row>
    <row r="824" spans="1:32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2"/>
      <c r="Z824" s="2"/>
      <c r="AA824" s="2"/>
      <c r="AB824" s="2"/>
      <c r="AC824" s="2"/>
      <c r="AD824" s="1"/>
      <c r="AE824" s="1"/>
      <c r="AF824" s="3"/>
    </row>
    <row r="825" spans="1:32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2"/>
      <c r="Z825" s="2"/>
      <c r="AA825" s="2"/>
      <c r="AB825" s="2"/>
      <c r="AC825" s="2"/>
      <c r="AD825" s="1"/>
      <c r="AE825" s="1"/>
      <c r="AF825" s="3"/>
    </row>
    <row r="826" spans="1:32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2"/>
      <c r="Z826" s="2"/>
      <c r="AA826" s="2"/>
      <c r="AB826" s="2"/>
      <c r="AC826" s="2"/>
      <c r="AD826" s="1"/>
      <c r="AE826" s="1"/>
      <c r="AF826" s="3"/>
    </row>
    <row r="827" spans="1:32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2"/>
      <c r="Z827" s="2"/>
      <c r="AA827" s="2"/>
      <c r="AB827" s="2"/>
      <c r="AC827" s="2"/>
      <c r="AD827" s="1"/>
      <c r="AE827" s="1"/>
      <c r="AF827" s="3"/>
    </row>
    <row r="828" spans="1:32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2"/>
      <c r="Z828" s="2"/>
      <c r="AA828" s="2"/>
      <c r="AB828" s="2"/>
      <c r="AC828" s="2"/>
      <c r="AD828" s="1"/>
      <c r="AE828" s="1"/>
      <c r="AF828" s="3"/>
    </row>
    <row r="829" spans="1:32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2"/>
      <c r="Z829" s="2"/>
      <c r="AA829" s="2"/>
      <c r="AB829" s="2"/>
      <c r="AC829" s="2"/>
      <c r="AD829" s="1"/>
      <c r="AE829" s="1"/>
      <c r="AF829" s="3"/>
    </row>
    <row r="830" spans="1:32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2"/>
      <c r="Z830" s="2"/>
      <c r="AA830" s="2"/>
      <c r="AB830" s="2"/>
      <c r="AC830" s="2"/>
      <c r="AD830" s="1"/>
      <c r="AE830" s="1"/>
      <c r="AF830" s="3"/>
    </row>
    <row r="831" spans="1:32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2"/>
      <c r="Z831" s="2"/>
      <c r="AA831" s="2"/>
      <c r="AB831" s="2"/>
      <c r="AC831" s="2"/>
      <c r="AD831" s="1"/>
      <c r="AE831" s="1"/>
      <c r="AF831" s="3"/>
    </row>
    <row r="832" spans="1: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2"/>
      <c r="Z832" s="2"/>
      <c r="AA832" s="2"/>
      <c r="AB832" s="2"/>
      <c r="AC832" s="2"/>
      <c r="AD832" s="1"/>
      <c r="AE832" s="1"/>
      <c r="AF832" s="3"/>
    </row>
    <row r="833" spans="1:32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2"/>
      <c r="Z833" s="2"/>
      <c r="AA833" s="2"/>
      <c r="AB833" s="2"/>
      <c r="AC833" s="2"/>
      <c r="AD833" s="1"/>
      <c r="AE833" s="1"/>
      <c r="AF833" s="3"/>
    </row>
    <row r="834" spans="1:32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2"/>
      <c r="Z834" s="2"/>
      <c r="AA834" s="2"/>
      <c r="AB834" s="2"/>
      <c r="AC834" s="2"/>
      <c r="AD834" s="1"/>
      <c r="AE834" s="1"/>
      <c r="AF834" s="3"/>
    </row>
    <row r="835" spans="1:32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2"/>
      <c r="Z835" s="2"/>
      <c r="AA835" s="2"/>
      <c r="AB835" s="2"/>
      <c r="AC835" s="2"/>
      <c r="AD835" s="1"/>
      <c r="AE835" s="1"/>
      <c r="AF835" s="3"/>
    </row>
    <row r="836" spans="1:32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2"/>
      <c r="Z836" s="2"/>
      <c r="AA836" s="2"/>
      <c r="AB836" s="2"/>
      <c r="AC836" s="2"/>
      <c r="AD836" s="1"/>
      <c r="AE836" s="1"/>
      <c r="AF836" s="3"/>
    </row>
    <row r="837" spans="1:32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2"/>
      <c r="Z837" s="2"/>
      <c r="AA837" s="2"/>
      <c r="AB837" s="2"/>
      <c r="AC837" s="2"/>
      <c r="AD837" s="1"/>
      <c r="AE837" s="1"/>
      <c r="AF837" s="3"/>
    </row>
    <row r="838" spans="1:32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2"/>
      <c r="Z838" s="2"/>
      <c r="AA838" s="2"/>
      <c r="AB838" s="2"/>
      <c r="AC838" s="2"/>
      <c r="AD838" s="1"/>
      <c r="AE838" s="1"/>
      <c r="AF838" s="3"/>
    </row>
    <row r="839" spans="1:32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2"/>
      <c r="Z839" s="2"/>
      <c r="AA839" s="2"/>
      <c r="AB839" s="2"/>
      <c r="AC839" s="2"/>
      <c r="AD839" s="1"/>
      <c r="AE839" s="1"/>
      <c r="AF839" s="3"/>
    </row>
    <row r="840" spans="1:32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2"/>
      <c r="Z840" s="2"/>
      <c r="AA840" s="2"/>
      <c r="AB840" s="2"/>
      <c r="AC840" s="2"/>
      <c r="AD840" s="1"/>
      <c r="AE840" s="1"/>
      <c r="AF840" s="3"/>
    </row>
    <row r="841" spans="1:32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2"/>
      <c r="Z841" s="2"/>
      <c r="AA841" s="2"/>
      <c r="AB841" s="2"/>
      <c r="AC841" s="2"/>
      <c r="AD841" s="1"/>
      <c r="AE841" s="1"/>
      <c r="AF841" s="3"/>
    </row>
    <row r="842" spans="1:3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2"/>
      <c r="Z842" s="2"/>
      <c r="AA842" s="2"/>
      <c r="AB842" s="2"/>
      <c r="AC842" s="2"/>
      <c r="AD842" s="1"/>
      <c r="AE842" s="1"/>
      <c r="AF842" s="3"/>
    </row>
    <row r="843" spans="1:32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2"/>
      <c r="Z843" s="2"/>
      <c r="AA843" s="2"/>
      <c r="AB843" s="2"/>
      <c r="AC843" s="2"/>
      <c r="AD843" s="1"/>
      <c r="AE843" s="1"/>
      <c r="AF843" s="3"/>
    </row>
    <row r="844" spans="1:32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2"/>
      <c r="Z844" s="2"/>
      <c r="AA844" s="2"/>
      <c r="AB844" s="2"/>
      <c r="AC844" s="2"/>
      <c r="AD844" s="1"/>
      <c r="AE844" s="1"/>
      <c r="AF844" s="3"/>
    </row>
    <row r="845" spans="1:32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2"/>
      <c r="Z845" s="2"/>
      <c r="AA845" s="2"/>
      <c r="AB845" s="2"/>
      <c r="AC845" s="2"/>
      <c r="AD845" s="1"/>
      <c r="AE845" s="1"/>
      <c r="AF845" s="3"/>
    </row>
    <row r="846" spans="1:32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2"/>
      <c r="Z846" s="2"/>
      <c r="AA846" s="2"/>
      <c r="AB846" s="2"/>
      <c r="AC846" s="2"/>
      <c r="AD846" s="1"/>
      <c r="AE846" s="1"/>
      <c r="AF846" s="3"/>
    </row>
    <row r="847" spans="1:32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2"/>
      <c r="Z847" s="2"/>
      <c r="AA847" s="2"/>
      <c r="AB847" s="2"/>
      <c r="AC847" s="2"/>
      <c r="AD847" s="1"/>
      <c r="AE847" s="1"/>
      <c r="AF847" s="3"/>
    </row>
    <row r="848" spans="1:32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2"/>
      <c r="Z848" s="2"/>
      <c r="AA848" s="2"/>
      <c r="AB848" s="2"/>
      <c r="AC848" s="2"/>
      <c r="AD848" s="1"/>
      <c r="AE848" s="1"/>
      <c r="AF848" s="3"/>
    </row>
    <row r="849" spans="1:32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2"/>
      <c r="Z849" s="2"/>
      <c r="AA849" s="2"/>
      <c r="AB849" s="2"/>
      <c r="AC849" s="2"/>
      <c r="AD849" s="1"/>
      <c r="AE849" s="1"/>
      <c r="AF849" s="3"/>
    </row>
    <row r="850" spans="1:32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2"/>
      <c r="Z850" s="2"/>
      <c r="AA850" s="2"/>
      <c r="AB850" s="2"/>
      <c r="AC850" s="2"/>
      <c r="AD850" s="1"/>
      <c r="AE850" s="1"/>
      <c r="AF850" s="3"/>
    </row>
    <row r="851" spans="1:32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2"/>
      <c r="Z851" s="2"/>
      <c r="AA851" s="2"/>
      <c r="AB851" s="2"/>
      <c r="AC851" s="2"/>
      <c r="AD851" s="1"/>
      <c r="AE851" s="1"/>
      <c r="AF851" s="3"/>
    </row>
    <row r="852" spans="1:3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2"/>
      <c r="Z852" s="2"/>
      <c r="AA852" s="2"/>
      <c r="AB852" s="2"/>
      <c r="AC852" s="2"/>
      <c r="AD852" s="1"/>
      <c r="AE852" s="1"/>
      <c r="AF852" s="3"/>
    </row>
    <row r="853" spans="1:32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2"/>
      <c r="Z853" s="2"/>
      <c r="AA853" s="2"/>
      <c r="AB853" s="2"/>
      <c r="AC853" s="2"/>
      <c r="AD853" s="1"/>
      <c r="AE853" s="1"/>
      <c r="AF853" s="3"/>
    </row>
    <row r="854" spans="1:32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2"/>
      <c r="Z854" s="2"/>
      <c r="AA854" s="2"/>
      <c r="AB854" s="2"/>
      <c r="AC854" s="2"/>
      <c r="AD854" s="1"/>
      <c r="AE854" s="1"/>
      <c r="AF854" s="3"/>
    </row>
    <row r="855" spans="1:32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2"/>
      <c r="Z855" s="2"/>
      <c r="AA855" s="2"/>
      <c r="AB855" s="2"/>
      <c r="AC855" s="2"/>
      <c r="AD855" s="1"/>
      <c r="AE855" s="1"/>
      <c r="AF855" s="3"/>
    </row>
    <row r="856" spans="1:32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2"/>
      <c r="Z856" s="2"/>
      <c r="AA856" s="2"/>
      <c r="AB856" s="2"/>
      <c r="AC856" s="2"/>
      <c r="AD856" s="1"/>
      <c r="AE856" s="1"/>
      <c r="AF856" s="3"/>
    </row>
    <row r="857" spans="1:32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2"/>
      <c r="Z857" s="2"/>
      <c r="AA857" s="2"/>
      <c r="AB857" s="2"/>
      <c r="AC857" s="2"/>
      <c r="AD857" s="1"/>
      <c r="AE857" s="1"/>
      <c r="AF857" s="3"/>
    </row>
    <row r="858" spans="1:32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2"/>
      <c r="Z858" s="2"/>
      <c r="AA858" s="2"/>
      <c r="AB858" s="2"/>
      <c r="AC858" s="2"/>
      <c r="AD858" s="1"/>
      <c r="AE858" s="1"/>
      <c r="AF858" s="3"/>
    </row>
    <row r="859" spans="1:32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2"/>
      <c r="Z859" s="2"/>
      <c r="AA859" s="2"/>
      <c r="AB859" s="2"/>
      <c r="AC859" s="2"/>
      <c r="AD859" s="1"/>
      <c r="AE859" s="1"/>
      <c r="AF859" s="3"/>
    </row>
    <row r="860" spans="1:32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2"/>
      <c r="Z860" s="2"/>
      <c r="AA860" s="2"/>
      <c r="AB860" s="2"/>
      <c r="AC860" s="2"/>
      <c r="AD860" s="1"/>
      <c r="AE860" s="1"/>
      <c r="AF860" s="3"/>
    </row>
    <row r="861" spans="1:32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2"/>
      <c r="Z861" s="2"/>
      <c r="AA861" s="2"/>
      <c r="AB861" s="2"/>
      <c r="AC861" s="2"/>
      <c r="AD861" s="1"/>
      <c r="AE861" s="1"/>
      <c r="AF861" s="3"/>
    </row>
    <row r="862" spans="1:3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2"/>
      <c r="Z862" s="2"/>
      <c r="AA862" s="2"/>
      <c r="AB862" s="2"/>
      <c r="AC862" s="2"/>
      <c r="AD862" s="1"/>
      <c r="AE862" s="1"/>
      <c r="AF862" s="3"/>
    </row>
    <row r="863" spans="1:32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2"/>
      <c r="Z863" s="2"/>
      <c r="AA863" s="2"/>
      <c r="AB863" s="2"/>
      <c r="AC863" s="2"/>
      <c r="AD863" s="1"/>
      <c r="AE863" s="1"/>
      <c r="AF863" s="3"/>
    </row>
    <row r="864" spans="1:32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2"/>
      <c r="Z864" s="2"/>
      <c r="AA864" s="2"/>
      <c r="AB864" s="2"/>
      <c r="AC864" s="2"/>
      <c r="AD864" s="1"/>
      <c r="AE864" s="1"/>
      <c r="AF864" s="3"/>
    </row>
    <row r="865" spans="1:32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2"/>
      <c r="Z865" s="2"/>
      <c r="AA865" s="2"/>
      <c r="AB865" s="2"/>
      <c r="AC865" s="2"/>
      <c r="AD865" s="1"/>
      <c r="AE865" s="1"/>
      <c r="AF865" s="3"/>
    </row>
    <row r="866" spans="1:32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2"/>
      <c r="Z866" s="2"/>
      <c r="AA866" s="2"/>
      <c r="AB866" s="2"/>
      <c r="AC866" s="2"/>
      <c r="AD866" s="1"/>
      <c r="AE866" s="1"/>
      <c r="AF866" s="3"/>
    </row>
    <row r="867" spans="1:32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2"/>
      <c r="Z867" s="2"/>
      <c r="AA867" s="2"/>
      <c r="AB867" s="2"/>
      <c r="AC867" s="2"/>
      <c r="AD867" s="1"/>
      <c r="AE867" s="1"/>
      <c r="AF867" s="3"/>
    </row>
    <row r="868" spans="1:32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2"/>
      <c r="Z868" s="2"/>
      <c r="AA868" s="2"/>
      <c r="AB868" s="2"/>
      <c r="AC868" s="2"/>
      <c r="AD868" s="1"/>
      <c r="AE868" s="1"/>
      <c r="AF868" s="3"/>
    </row>
    <row r="869" spans="1:32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2"/>
      <c r="Z869" s="2"/>
      <c r="AA869" s="2"/>
      <c r="AB869" s="2"/>
      <c r="AC869" s="2"/>
      <c r="AD869" s="1"/>
      <c r="AE869" s="1"/>
      <c r="AF869" s="3"/>
    </row>
    <row r="870" spans="1:32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2"/>
      <c r="Z870" s="2"/>
      <c r="AA870" s="2"/>
      <c r="AB870" s="2"/>
      <c r="AC870" s="2"/>
      <c r="AD870" s="1"/>
      <c r="AE870" s="1"/>
      <c r="AF870" s="3"/>
    </row>
    <row r="871" spans="1:32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2"/>
      <c r="Z871" s="2"/>
      <c r="AA871" s="2"/>
      <c r="AB871" s="2"/>
      <c r="AC871" s="2"/>
      <c r="AD871" s="1"/>
      <c r="AE871" s="1"/>
      <c r="AF871" s="3"/>
    </row>
    <row r="872" spans="1:3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2"/>
      <c r="Z872" s="2"/>
      <c r="AA872" s="2"/>
      <c r="AB872" s="2"/>
      <c r="AC872" s="2"/>
      <c r="AD872" s="1"/>
      <c r="AE872" s="1"/>
      <c r="AF872" s="3"/>
    </row>
    <row r="873" spans="1:32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2"/>
      <c r="Z873" s="2"/>
      <c r="AA873" s="2"/>
      <c r="AB873" s="2"/>
      <c r="AC873" s="2"/>
      <c r="AD873" s="1"/>
      <c r="AE873" s="1"/>
      <c r="AF873" s="3"/>
    </row>
    <row r="874" spans="1:32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2"/>
      <c r="Z874" s="2"/>
      <c r="AA874" s="2"/>
      <c r="AB874" s="2"/>
      <c r="AC874" s="2"/>
      <c r="AD874" s="1"/>
      <c r="AE874" s="1"/>
      <c r="AF874" s="3"/>
    </row>
    <row r="875" spans="1:32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2"/>
      <c r="Z875" s="2"/>
      <c r="AA875" s="2"/>
      <c r="AB875" s="2"/>
      <c r="AC875" s="2"/>
      <c r="AD875" s="1"/>
      <c r="AE875" s="1"/>
      <c r="AF875" s="3"/>
    </row>
    <row r="876" spans="1:32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2"/>
      <c r="Z876" s="2"/>
      <c r="AA876" s="2"/>
      <c r="AB876" s="2"/>
      <c r="AC876" s="2"/>
      <c r="AD876" s="1"/>
      <c r="AE876" s="1"/>
      <c r="AF876" s="3"/>
    </row>
    <row r="877" spans="1:32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2"/>
      <c r="Z877" s="2"/>
      <c r="AA877" s="2"/>
      <c r="AB877" s="2"/>
      <c r="AC877" s="2"/>
      <c r="AD877" s="1"/>
      <c r="AE877" s="1"/>
      <c r="AF877" s="3"/>
    </row>
    <row r="878" spans="1:32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2"/>
      <c r="Z878" s="2"/>
      <c r="AA878" s="2"/>
      <c r="AB878" s="2"/>
      <c r="AC878" s="2"/>
      <c r="AD878" s="1"/>
      <c r="AE878" s="1"/>
      <c r="AF878" s="3"/>
    </row>
    <row r="879" spans="1:32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2"/>
      <c r="Z879" s="2"/>
      <c r="AA879" s="2"/>
      <c r="AB879" s="2"/>
      <c r="AC879" s="2"/>
      <c r="AD879" s="1"/>
      <c r="AE879" s="1"/>
      <c r="AF879" s="3"/>
    </row>
    <row r="880" spans="1:32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2"/>
      <c r="Z880" s="2"/>
      <c r="AA880" s="2"/>
      <c r="AB880" s="2"/>
      <c r="AC880" s="2"/>
      <c r="AD880" s="1"/>
      <c r="AE880" s="1"/>
      <c r="AF880" s="3"/>
    </row>
    <row r="881" spans="1:32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2"/>
      <c r="Z881" s="2"/>
      <c r="AA881" s="2"/>
      <c r="AB881" s="2"/>
      <c r="AC881" s="2"/>
      <c r="AD881" s="1"/>
      <c r="AE881" s="1"/>
      <c r="AF881" s="3"/>
    </row>
    <row r="882" spans="1:3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2"/>
      <c r="Z882" s="2"/>
      <c r="AA882" s="2"/>
      <c r="AB882" s="2"/>
      <c r="AC882" s="2"/>
      <c r="AD882" s="1"/>
      <c r="AE882" s="1"/>
      <c r="AF882" s="3"/>
    </row>
    <row r="883" spans="1:32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2"/>
      <c r="Z883" s="2"/>
      <c r="AA883" s="2"/>
      <c r="AB883" s="2"/>
      <c r="AC883" s="2"/>
      <c r="AD883" s="1"/>
      <c r="AE883" s="1"/>
      <c r="AF883" s="3"/>
    </row>
    <row r="884" spans="1:32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2"/>
      <c r="Z884" s="2"/>
      <c r="AA884" s="2"/>
      <c r="AB884" s="2"/>
      <c r="AC884" s="2"/>
      <c r="AD884" s="1"/>
      <c r="AE884" s="1"/>
      <c r="AF884" s="3"/>
    </row>
    <row r="885" spans="1:32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2"/>
      <c r="Z885" s="2"/>
      <c r="AA885" s="2"/>
      <c r="AB885" s="2"/>
      <c r="AC885" s="2"/>
      <c r="AD885" s="1"/>
      <c r="AE885" s="1"/>
      <c r="AF885" s="3"/>
    </row>
    <row r="886" spans="1:32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2"/>
      <c r="Z886" s="2"/>
      <c r="AA886" s="2"/>
      <c r="AB886" s="2"/>
      <c r="AC886" s="2"/>
      <c r="AD886" s="1"/>
      <c r="AE886" s="1"/>
      <c r="AF886" s="3"/>
    </row>
    <row r="887" spans="1:32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2"/>
      <c r="Z887" s="2"/>
      <c r="AA887" s="2"/>
      <c r="AB887" s="2"/>
      <c r="AC887" s="2"/>
      <c r="AD887" s="1"/>
      <c r="AE887" s="1"/>
      <c r="AF887" s="3"/>
    </row>
    <row r="888" spans="1:32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2"/>
      <c r="Z888" s="2"/>
      <c r="AA888" s="2"/>
      <c r="AB888" s="2"/>
      <c r="AC888" s="2"/>
      <c r="AD888" s="1"/>
      <c r="AE888" s="1"/>
      <c r="AF888" s="3"/>
    </row>
    <row r="889" spans="1:32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2"/>
      <c r="Z889" s="2"/>
      <c r="AA889" s="2"/>
      <c r="AB889" s="2"/>
      <c r="AC889" s="2"/>
      <c r="AD889" s="1"/>
      <c r="AE889" s="1"/>
      <c r="AF889" s="3"/>
    </row>
    <row r="890" spans="1:32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2"/>
      <c r="Z890" s="2"/>
      <c r="AA890" s="2"/>
      <c r="AB890" s="2"/>
      <c r="AC890" s="2"/>
      <c r="AD890" s="1"/>
      <c r="AE890" s="1"/>
      <c r="AF890" s="3"/>
    </row>
    <row r="891" spans="1:32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2"/>
      <c r="Z891" s="2"/>
      <c r="AA891" s="2"/>
      <c r="AB891" s="2"/>
      <c r="AC891" s="2"/>
      <c r="AD891" s="1"/>
      <c r="AE891" s="1"/>
      <c r="AF891" s="3"/>
    </row>
    <row r="892" spans="1:3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2"/>
      <c r="Z892" s="2"/>
      <c r="AA892" s="2"/>
      <c r="AB892" s="2"/>
      <c r="AC892" s="2"/>
      <c r="AD892" s="1"/>
      <c r="AE892" s="1"/>
      <c r="AF892" s="3"/>
    </row>
    <row r="893" spans="1:32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2"/>
      <c r="Z893" s="2"/>
      <c r="AA893" s="2"/>
      <c r="AB893" s="2"/>
      <c r="AC893" s="2"/>
      <c r="AD893" s="1"/>
      <c r="AE893" s="1"/>
      <c r="AF893" s="3"/>
    </row>
    <row r="894" spans="1:32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2"/>
      <c r="Z894" s="2"/>
      <c r="AA894" s="2"/>
      <c r="AB894" s="2"/>
      <c r="AC894" s="2"/>
      <c r="AD894" s="1"/>
      <c r="AE894" s="1"/>
      <c r="AF894" s="3"/>
    </row>
    <row r="895" spans="1:32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2"/>
      <c r="Z895" s="2"/>
      <c r="AA895" s="2"/>
      <c r="AB895" s="2"/>
      <c r="AC895" s="2"/>
      <c r="AD895" s="1"/>
      <c r="AE895" s="1"/>
      <c r="AF895" s="3"/>
    </row>
    <row r="896" spans="1:32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2"/>
      <c r="Z896" s="2"/>
      <c r="AA896" s="2"/>
      <c r="AB896" s="2"/>
      <c r="AC896" s="2"/>
      <c r="AD896" s="1"/>
      <c r="AE896" s="1"/>
      <c r="AF896" s="3"/>
    </row>
    <row r="897" spans="1:32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2"/>
      <c r="Z897" s="2"/>
      <c r="AA897" s="2"/>
      <c r="AB897" s="2"/>
      <c r="AC897" s="2"/>
      <c r="AD897" s="1"/>
      <c r="AE897" s="1"/>
      <c r="AF897" s="3"/>
    </row>
    <row r="898" spans="1:32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2"/>
      <c r="Z898" s="2"/>
      <c r="AA898" s="2"/>
      <c r="AB898" s="2"/>
      <c r="AC898" s="2"/>
      <c r="AD898" s="1"/>
      <c r="AE898" s="1"/>
      <c r="AF898" s="3"/>
    </row>
    <row r="899" spans="1:32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2"/>
      <c r="Z899" s="2"/>
      <c r="AA899" s="2"/>
      <c r="AB899" s="2"/>
      <c r="AC899" s="2"/>
      <c r="AD899" s="1"/>
      <c r="AE899" s="1"/>
      <c r="AF899" s="3"/>
    </row>
    <row r="900" spans="1:32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2"/>
      <c r="Z900" s="2"/>
      <c r="AA900" s="2"/>
      <c r="AB900" s="2"/>
      <c r="AC900" s="2"/>
      <c r="AD900" s="1"/>
      <c r="AE900" s="1"/>
      <c r="AF900" s="3"/>
    </row>
    <row r="901" spans="1:32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2"/>
      <c r="Z901" s="2"/>
      <c r="AA901" s="2"/>
      <c r="AB901" s="2"/>
      <c r="AC901" s="2"/>
      <c r="AD901" s="1"/>
      <c r="AE901" s="1"/>
      <c r="AF901" s="3"/>
    </row>
    <row r="902" spans="1:3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2"/>
      <c r="Z902" s="2"/>
      <c r="AA902" s="2"/>
      <c r="AB902" s="2"/>
      <c r="AC902" s="2"/>
      <c r="AD902" s="1"/>
      <c r="AE902" s="1"/>
      <c r="AF902" s="3"/>
    </row>
    <row r="903" spans="1:32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2"/>
      <c r="Z903" s="2"/>
      <c r="AA903" s="2"/>
      <c r="AB903" s="2"/>
      <c r="AC903" s="2"/>
      <c r="AD903" s="1"/>
      <c r="AE903" s="1"/>
      <c r="AF903" s="3"/>
    </row>
    <row r="904" spans="1:32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2"/>
      <c r="Z904" s="2"/>
      <c r="AA904" s="2"/>
      <c r="AB904" s="2"/>
      <c r="AC904" s="2"/>
      <c r="AD904" s="1"/>
      <c r="AE904" s="1"/>
      <c r="AF904" s="3"/>
    </row>
    <row r="905" spans="1:32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2"/>
      <c r="Z905" s="2"/>
      <c r="AA905" s="2"/>
      <c r="AB905" s="2"/>
      <c r="AC905" s="2"/>
      <c r="AD905" s="1"/>
      <c r="AE905" s="1"/>
      <c r="AF905" s="3"/>
    </row>
    <row r="906" spans="1:32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2"/>
      <c r="Z906" s="2"/>
      <c r="AA906" s="2"/>
      <c r="AB906" s="2"/>
      <c r="AC906" s="2"/>
      <c r="AD906" s="1"/>
      <c r="AE906" s="1"/>
      <c r="AF906" s="3"/>
    </row>
    <row r="907" spans="1:32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2"/>
      <c r="Z907" s="2"/>
      <c r="AA907" s="2"/>
      <c r="AB907" s="2"/>
      <c r="AC907" s="2"/>
      <c r="AD907" s="1"/>
      <c r="AE907" s="1"/>
      <c r="AF907" s="3"/>
    </row>
    <row r="908" spans="1:32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2"/>
      <c r="Z908" s="2"/>
      <c r="AA908" s="2"/>
      <c r="AB908" s="2"/>
      <c r="AC908" s="2"/>
      <c r="AD908" s="1"/>
      <c r="AE908" s="1"/>
      <c r="AF908" s="3"/>
    </row>
    <row r="909" spans="1:32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2"/>
      <c r="Z909" s="2"/>
      <c r="AA909" s="2"/>
      <c r="AB909" s="2"/>
      <c r="AC909" s="2"/>
      <c r="AD909" s="1"/>
      <c r="AE909" s="1"/>
      <c r="AF909" s="3"/>
    </row>
    <row r="910" spans="1:32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2"/>
      <c r="Z910" s="2"/>
      <c r="AA910" s="2"/>
      <c r="AB910" s="2"/>
      <c r="AC910" s="2"/>
      <c r="AD910" s="1"/>
      <c r="AE910" s="1"/>
      <c r="AF910" s="3"/>
    </row>
    <row r="911" spans="1:32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2"/>
      <c r="Z911" s="2"/>
      <c r="AA911" s="2"/>
      <c r="AB911" s="2"/>
      <c r="AC911" s="2"/>
      <c r="AD911" s="1"/>
      <c r="AE911" s="1"/>
      <c r="AF911" s="3"/>
    </row>
    <row r="912" spans="1:3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2"/>
      <c r="Z912" s="2"/>
      <c r="AA912" s="2"/>
      <c r="AB912" s="2"/>
      <c r="AC912" s="2"/>
      <c r="AD912" s="1"/>
      <c r="AE912" s="1"/>
      <c r="AF912" s="3"/>
    </row>
    <row r="913" spans="1:32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2"/>
      <c r="Z913" s="2"/>
      <c r="AA913" s="2"/>
      <c r="AB913" s="2"/>
      <c r="AC913" s="2"/>
      <c r="AD913" s="1"/>
      <c r="AE913" s="1"/>
      <c r="AF913" s="3"/>
    </row>
    <row r="914" spans="1:32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2"/>
      <c r="Z914" s="2"/>
      <c r="AA914" s="2"/>
      <c r="AB914" s="2"/>
      <c r="AC914" s="2"/>
      <c r="AD914" s="1"/>
      <c r="AE914" s="1"/>
      <c r="AF914" s="3"/>
    </row>
    <row r="915" spans="1:32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2"/>
      <c r="Z915" s="2"/>
      <c r="AA915" s="2"/>
      <c r="AB915" s="2"/>
      <c r="AC915" s="2"/>
      <c r="AD915" s="1"/>
      <c r="AE915" s="1"/>
      <c r="AF915" s="3"/>
    </row>
    <row r="916" spans="1:32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2"/>
      <c r="Z916" s="2"/>
      <c r="AA916" s="2"/>
      <c r="AB916" s="2"/>
      <c r="AC916" s="2"/>
      <c r="AD916" s="1"/>
      <c r="AE916" s="1"/>
      <c r="AF916" s="3"/>
    </row>
    <row r="917" spans="1:32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2"/>
      <c r="Z917" s="2"/>
      <c r="AA917" s="2"/>
      <c r="AB917" s="2"/>
      <c r="AC917" s="2"/>
      <c r="AD917" s="1"/>
      <c r="AE917" s="1"/>
      <c r="AF917" s="3"/>
    </row>
    <row r="918" spans="1:32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2"/>
      <c r="Z918" s="2"/>
      <c r="AA918" s="2"/>
      <c r="AB918" s="2"/>
      <c r="AC918" s="2"/>
      <c r="AD918" s="1"/>
      <c r="AE918" s="1"/>
      <c r="AF918" s="3"/>
    </row>
    <row r="919" spans="1:32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2"/>
      <c r="Z919" s="2"/>
      <c r="AA919" s="2"/>
      <c r="AB919" s="2"/>
      <c r="AC919" s="2"/>
      <c r="AD919" s="1"/>
      <c r="AE919" s="1"/>
      <c r="AF919" s="3"/>
    </row>
    <row r="920" spans="1:32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2"/>
      <c r="Z920" s="2"/>
      <c r="AA920" s="2"/>
      <c r="AB920" s="2"/>
      <c r="AC920" s="2"/>
      <c r="AD920" s="1"/>
      <c r="AE920" s="1"/>
      <c r="AF920" s="3"/>
    </row>
    <row r="921" spans="1:32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2"/>
      <c r="Z921" s="2"/>
      <c r="AA921" s="2"/>
      <c r="AB921" s="2"/>
      <c r="AC921" s="2"/>
      <c r="AD921" s="1"/>
      <c r="AE921" s="1"/>
      <c r="AF921" s="3"/>
    </row>
    <row r="922" spans="1:3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2"/>
      <c r="Z922" s="2"/>
      <c r="AA922" s="2"/>
      <c r="AB922" s="2"/>
      <c r="AC922" s="2"/>
      <c r="AD922" s="1"/>
      <c r="AE922" s="1"/>
      <c r="AF922" s="3"/>
    </row>
    <row r="923" spans="1:32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2"/>
      <c r="Z923" s="2"/>
      <c r="AA923" s="2"/>
      <c r="AB923" s="2"/>
      <c r="AC923" s="2"/>
      <c r="AD923" s="1"/>
      <c r="AE923" s="1"/>
      <c r="AF923" s="3"/>
    </row>
    <row r="924" spans="1:32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2"/>
      <c r="Z924" s="2"/>
      <c r="AA924" s="2"/>
      <c r="AB924" s="2"/>
      <c r="AC924" s="2"/>
      <c r="AD924" s="1"/>
      <c r="AE924" s="1"/>
      <c r="AF924" s="3"/>
    </row>
    <row r="925" spans="1:32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2"/>
      <c r="Z925" s="2"/>
      <c r="AA925" s="2"/>
      <c r="AB925" s="2"/>
      <c r="AC925" s="2"/>
      <c r="AD925" s="1"/>
      <c r="AE925" s="1"/>
      <c r="AF925" s="3"/>
    </row>
    <row r="926" spans="1:32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2"/>
      <c r="Z926" s="2"/>
      <c r="AA926" s="2"/>
      <c r="AB926" s="2"/>
      <c r="AC926" s="2"/>
      <c r="AD926" s="1"/>
      <c r="AE926" s="1"/>
      <c r="AF926" s="3"/>
    </row>
    <row r="927" spans="1:32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2"/>
      <c r="Z927" s="2"/>
      <c r="AA927" s="2"/>
      <c r="AB927" s="2"/>
      <c r="AC927" s="2"/>
      <c r="AD927" s="1"/>
      <c r="AE927" s="1"/>
      <c r="AF927" s="3"/>
    </row>
    <row r="928" spans="1:32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2"/>
      <c r="Z928" s="2"/>
      <c r="AA928" s="2"/>
      <c r="AB928" s="2"/>
      <c r="AC928" s="2"/>
      <c r="AD928" s="1"/>
      <c r="AE928" s="1"/>
      <c r="AF928" s="3"/>
    </row>
    <row r="929" spans="1:32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2"/>
      <c r="Z929" s="2"/>
      <c r="AA929" s="2"/>
      <c r="AB929" s="2"/>
      <c r="AC929" s="2"/>
      <c r="AD929" s="1"/>
      <c r="AE929" s="1"/>
      <c r="AF929" s="3"/>
    </row>
    <row r="930" spans="1:32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2"/>
      <c r="Z930" s="2"/>
      <c r="AA930" s="2"/>
      <c r="AB930" s="2"/>
      <c r="AC930" s="2"/>
      <c r="AD930" s="1"/>
      <c r="AE930" s="1"/>
      <c r="AF930" s="3"/>
    </row>
    <row r="931" spans="1:32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2"/>
      <c r="Z931" s="2"/>
      <c r="AA931" s="2"/>
      <c r="AB931" s="2"/>
      <c r="AC931" s="2"/>
      <c r="AD931" s="1"/>
      <c r="AE931" s="1"/>
      <c r="AF931" s="3"/>
    </row>
    <row r="932" spans="1: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2"/>
      <c r="Z932" s="2"/>
      <c r="AA932" s="2"/>
      <c r="AB932" s="2"/>
      <c r="AC932" s="2"/>
      <c r="AD932" s="1"/>
      <c r="AE932" s="1"/>
      <c r="AF932" s="3"/>
    </row>
    <row r="933" spans="1:32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2"/>
      <c r="Z933" s="2"/>
      <c r="AA933" s="2"/>
      <c r="AB933" s="2"/>
      <c r="AC933" s="2"/>
      <c r="AD933" s="1"/>
      <c r="AE933" s="1"/>
      <c r="AF933" s="3"/>
    </row>
    <row r="934" spans="1:32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2"/>
      <c r="Z934" s="2"/>
      <c r="AA934" s="2"/>
      <c r="AB934" s="2"/>
      <c r="AC934" s="2"/>
      <c r="AD934" s="1"/>
      <c r="AE934" s="1"/>
      <c r="AF934" s="3"/>
    </row>
    <row r="935" spans="1:32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2"/>
      <c r="Z935" s="2"/>
      <c r="AA935" s="2"/>
      <c r="AB935" s="2"/>
      <c r="AC935" s="2"/>
      <c r="AD935" s="1"/>
      <c r="AE935" s="1"/>
      <c r="AF935" s="3"/>
    </row>
    <row r="936" spans="1:32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2"/>
      <c r="Z936" s="2"/>
      <c r="AA936" s="2"/>
      <c r="AB936" s="2"/>
      <c r="AC936" s="2"/>
      <c r="AD936" s="1"/>
      <c r="AE936" s="1"/>
      <c r="AF936" s="3"/>
    </row>
    <row r="937" spans="1:32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2"/>
      <c r="Z937" s="2"/>
      <c r="AA937" s="2"/>
      <c r="AB937" s="2"/>
      <c r="AC937" s="2"/>
      <c r="AD937" s="1"/>
      <c r="AE937" s="1"/>
      <c r="AF937" s="3"/>
    </row>
    <row r="938" spans="1:32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2"/>
      <c r="Z938" s="2"/>
      <c r="AA938" s="2"/>
      <c r="AB938" s="2"/>
      <c r="AC938" s="2"/>
      <c r="AD938" s="1"/>
      <c r="AE938" s="1"/>
      <c r="AF938" s="3"/>
    </row>
    <row r="939" spans="1:32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2"/>
      <c r="Z939" s="2"/>
      <c r="AA939" s="2"/>
      <c r="AB939" s="2"/>
      <c r="AC939" s="2"/>
      <c r="AD939" s="1"/>
      <c r="AE939" s="1"/>
      <c r="AF939" s="3"/>
    </row>
    <row r="940" spans="1:32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2"/>
      <c r="Z940" s="2"/>
      <c r="AA940" s="2"/>
      <c r="AB940" s="2"/>
      <c r="AC940" s="2"/>
      <c r="AD940" s="1"/>
      <c r="AE940" s="1"/>
      <c r="AF940" s="3"/>
    </row>
    <row r="941" spans="1:32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2"/>
      <c r="Z941" s="2"/>
      <c r="AA941" s="2"/>
      <c r="AB941" s="2"/>
      <c r="AC941" s="2"/>
      <c r="AD941" s="1"/>
      <c r="AE941" s="1"/>
      <c r="AF941" s="3"/>
    </row>
    <row r="942" spans="1:3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2"/>
      <c r="Z942" s="2"/>
      <c r="AA942" s="2"/>
      <c r="AB942" s="2"/>
      <c r="AC942" s="2"/>
      <c r="AD942" s="1"/>
      <c r="AE942" s="1"/>
      <c r="AF942" s="3"/>
    </row>
    <row r="943" spans="1:32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2"/>
      <c r="Z943" s="2"/>
      <c r="AA943" s="2"/>
      <c r="AB943" s="2"/>
      <c r="AC943" s="2"/>
      <c r="AD943" s="1"/>
      <c r="AE943" s="1"/>
      <c r="AF943" s="3"/>
    </row>
    <row r="944" spans="1:32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2"/>
      <c r="Z944" s="2"/>
      <c r="AA944" s="2"/>
      <c r="AB944" s="2"/>
      <c r="AC944" s="2"/>
      <c r="AD944" s="1"/>
      <c r="AE944" s="1"/>
      <c r="AF944" s="3"/>
    </row>
    <row r="945" spans="1:32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2"/>
      <c r="Z945" s="2"/>
      <c r="AA945" s="2"/>
      <c r="AB945" s="2"/>
      <c r="AC945" s="2"/>
      <c r="AD945" s="1"/>
      <c r="AE945" s="1"/>
      <c r="AF945" s="3"/>
    </row>
    <row r="946" spans="1:32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2"/>
      <c r="Z946" s="2"/>
      <c r="AA946" s="2"/>
      <c r="AB946" s="2"/>
      <c r="AC946" s="2"/>
      <c r="AD946" s="1"/>
      <c r="AE946" s="1"/>
      <c r="AF946" s="3"/>
    </row>
    <row r="947" spans="1:32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2"/>
      <c r="Z947" s="2"/>
      <c r="AA947" s="2"/>
      <c r="AB947" s="2"/>
      <c r="AC947" s="2"/>
      <c r="AD947" s="1"/>
      <c r="AE947" s="1"/>
      <c r="AF947" s="3"/>
    </row>
    <row r="948" spans="1:32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2"/>
      <c r="Z948" s="2"/>
      <c r="AA948" s="2"/>
      <c r="AB948" s="2"/>
      <c r="AC948" s="2"/>
      <c r="AD948" s="1"/>
      <c r="AE948" s="1"/>
      <c r="AF948" s="3"/>
    </row>
    <row r="949" spans="1:32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2"/>
      <c r="Z949" s="2"/>
      <c r="AA949" s="2"/>
      <c r="AB949" s="2"/>
      <c r="AC949" s="2"/>
      <c r="AD949" s="1"/>
      <c r="AE949" s="1"/>
      <c r="AF949" s="3"/>
    </row>
    <row r="950" spans="1:32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2"/>
      <c r="Z950" s="2"/>
      <c r="AA950" s="2"/>
      <c r="AB950" s="2"/>
      <c r="AC950" s="2"/>
      <c r="AD950" s="1"/>
      <c r="AE950" s="1"/>
      <c r="AF950" s="3"/>
    </row>
    <row r="951" spans="1:32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2"/>
      <c r="Z951" s="2"/>
      <c r="AA951" s="2"/>
      <c r="AB951" s="2"/>
      <c r="AC951" s="2"/>
      <c r="AD951" s="1"/>
      <c r="AE951" s="1"/>
      <c r="AF951" s="3"/>
    </row>
    <row r="952" spans="1:3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2"/>
      <c r="Z952" s="2"/>
      <c r="AA952" s="2"/>
      <c r="AB952" s="2"/>
      <c r="AC952" s="2"/>
      <c r="AD952" s="1"/>
      <c r="AE952" s="1"/>
      <c r="AF952" s="3"/>
    </row>
    <row r="953" spans="1:32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2"/>
      <c r="Z953" s="2"/>
      <c r="AA953" s="2"/>
      <c r="AB953" s="2"/>
      <c r="AC953" s="2"/>
      <c r="AD953" s="1"/>
      <c r="AE953" s="1"/>
      <c r="AF953" s="3"/>
    </row>
    <row r="954" spans="1:32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2"/>
      <c r="Z954" s="2"/>
      <c r="AA954" s="2"/>
      <c r="AB954" s="2"/>
      <c r="AC954" s="2"/>
      <c r="AD954" s="1"/>
      <c r="AE954" s="1"/>
      <c r="AF954" s="3"/>
    </row>
    <row r="955" spans="1:32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2"/>
      <c r="Z955" s="2"/>
      <c r="AA955" s="2"/>
      <c r="AB955" s="2"/>
      <c r="AC955" s="2"/>
      <c r="AD955" s="1"/>
      <c r="AE955" s="1"/>
      <c r="AF955" s="3"/>
    </row>
    <row r="956" spans="1:32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2"/>
      <c r="Z956" s="2"/>
      <c r="AA956" s="2"/>
      <c r="AB956" s="2"/>
      <c r="AC956" s="2"/>
      <c r="AD956" s="1"/>
      <c r="AE956" s="1"/>
      <c r="AF956" s="3"/>
    </row>
    <row r="957" spans="1:32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2"/>
      <c r="Z957" s="2"/>
      <c r="AA957" s="2"/>
      <c r="AB957" s="2"/>
      <c r="AC957" s="2"/>
      <c r="AD957" s="1"/>
      <c r="AE957" s="1"/>
      <c r="AF957" s="3"/>
    </row>
    <row r="958" spans="1:32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2"/>
      <c r="Z958" s="2"/>
      <c r="AA958" s="2"/>
      <c r="AB958" s="2"/>
      <c r="AC958" s="2"/>
      <c r="AD958" s="1"/>
      <c r="AE958" s="1"/>
      <c r="AF958" s="3"/>
    </row>
    <row r="959" spans="1:32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2"/>
      <c r="Z959" s="2"/>
      <c r="AA959" s="2"/>
      <c r="AB959" s="2"/>
      <c r="AC959" s="2"/>
      <c r="AD959" s="1"/>
      <c r="AE959" s="1"/>
      <c r="AF959" s="3"/>
    </row>
    <row r="960" spans="1:32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2"/>
      <c r="Z960" s="2"/>
      <c r="AA960" s="2"/>
      <c r="AB960" s="2"/>
      <c r="AC960" s="2"/>
      <c r="AD960" s="1"/>
      <c r="AE960" s="1"/>
      <c r="AF960" s="3"/>
    </row>
    <row r="961" spans="1:32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2"/>
      <c r="Z961" s="2"/>
      <c r="AA961" s="2"/>
      <c r="AB961" s="2"/>
      <c r="AC961" s="2"/>
      <c r="AD961" s="1"/>
      <c r="AE961" s="1"/>
      <c r="AF961" s="3"/>
    </row>
    <row r="962" spans="1:3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2"/>
      <c r="Z962" s="2"/>
      <c r="AA962" s="2"/>
      <c r="AB962" s="2"/>
      <c r="AC962" s="2"/>
      <c r="AD962" s="1"/>
      <c r="AE962" s="1"/>
      <c r="AF962" s="3"/>
    </row>
    <row r="963" spans="1:32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2"/>
      <c r="Z963" s="2"/>
      <c r="AA963" s="2"/>
      <c r="AB963" s="2"/>
      <c r="AC963" s="2"/>
      <c r="AD963" s="1"/>
      <c r="AE963" s="1"/>
      <c r="AF963" s="3"/>
    </row>
    <row r="964" spans="1:32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2"/>
      <c r="Z964" s="2"/>
      <c r="AA964" s="2"/>
      <c r="AB964" s="2"/>
      <c r="AC964" s="2"/>
      <c r="AD964" s="1"/>
      <c r="AE964" s="1"/>
      <c r="AF964" s="3"/>
    </row>
    <row r="965" spans="1:32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2"/>
      <c r="Z965" s="2"/>
      <c r="AA965" s="2"/>
      <c r="AB965" s="2"/>
      <c r="AC965" s="2"/>
      <c r="AD965" s="1"/>
      <c r="AE965" s="1"/>
      <c r="AF965" s="3"/>
    </row>
    <row r="966" spans="1:32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2"/>
      <c r="Z966" s="2"/>
      <c r="AA966" s="2"/>
      <c r="AB966" s="2"/>
      <c r="AC966" s="2"/>
      <c r="AD966" s="1"/>
      <c r="AE966" s="1"/>
      <c r="AF966" s="3"/>
    </row>
    <row r="967" spans="1:32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2"/>
      <c r="Z967" s="2"/>
      <c r="AA967" s="2"/>
      <c r="AB967" s="2"/>
      <c r="AC967" s="2"/>
      <c r="AD967" s="1"/>
      <c r="AE967" s="1"/>
      <c r="AF967" s="3"/>
    </row>
    <row r="968" spans="1:32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2"/>
      <c r="Z968" s="2"/>
      <c r="AA968" s="2"/>
      <c r="AB968" s="2"/>
      <c r="AC968" s="2"/>
      <c r="AD968" s="1"/>
      <c r="AE968" s="1"/>
      <c r="AF968" s="3"/>
    </row>
    <row r="969" spans="1:32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2"/>
      <c r="Z969" s="2"/>
      <c r="AA969" s="2"/>
      <c r="AB969" s="2"/>
      <c r="AC969" s="2"/>
      <c r="AD969" s="1"/>
      <c r="AE969" s="1"/>
      <c r="AF969" s="3"/>
    </row>
    <row r="970" spans="1:32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2"/>
      <c r="Z970" s="2"/>
      <c r="AA970" s="2"/>
      <c r="AB970" s="2"/>
      <c r="AC970" s="2"/>
      <c r="AD970" s="1"/>
      <c r="AE970" s="1"/>
      <c r="AF970" s="3"/>
    </row>
    <row r="971" spans="1:32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2"/>
      <c r="Z971" s="2"/>
      <c r="AA971" s="2"/>
      <c r="AB971" s="2"/>
      <c r="AC971" s="2"/>
      <c r="AD971" s="1"/>
      <c r="AE971" s="1"/>
      <c r="AF971" s="3"/>
    </row>
    <row r="972" spans="1:3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2"/>
      <c r="Z972" s="2"/>
      <c r="AA972" s="2"/>
      <c r="AB972" s="2"/>
      <c r="AC972" s="2"/>
      <c r="AD972" s="1"/>
      <c r="AE972" s="1"/>
      <c r="AF972" s="3"/>
    </row>
    <row r="973" spans="1:32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2"/>
      <c r="Z973" s="2"/>
      <c r="AA973" s="2"/>
      <c r="AB973" s="2"/>
      <c r="AC973" s="2"/>
      <c r="AD973" s="1"/>
      <c r="AE973" s="1"/>
      <c r="AF973" s="3"/>
    </row>
    <row r="974" spans="1:32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2"/>
      <c r="Z974" s="2"/>
      <c r="AA974" s="2"/>
      <c r="AB974" s="2"/>
      <c r="AC974" s="2"/>
      <c r="AD974" s="1"/>
      <c r="AE974" s="1"/>
      <c r="AF974" s="3"/>
    </row>
    <row r="975" spans="1:32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2"/>
      <c r="Z975" s="2"/>
      <c r="AA975" s="2"/>
      <c r="AB975" s="2"/>
      <c r="AC975" s="2"/>
      <c r="AD975" s="1"/>
      <c r="AE975" s="1"/>
      <c r="AF975" s="3"/>
    </row>
    <row r="976" spans="1:32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2"/>
      <c r="Z976" s="2"/>
      <c r="AA976" s="2"/>
      <c r="AB976" s="2"/>
      <c r="AC976" s="2"/>
      <c r="AD976" s="1"/>
      <c r="AE976" s="1"/>
      <c r="AF976" s="3"/>
    </row>
    <row r="977" spans="1:32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2"/>
      <c r="Z977" s="2"/>
      <c r="AA977" s="2"/>
      <c r="AB977" s="2"/>
      <c r="AC977" s="2"/>
      <c r="AD977" s="1"/>
      <c r="AE977" s="1"/>
      <c r="AF977" s="3"/>
    </row>
    <row r="978" spans="1:32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2"/>
      <c r="Z978" s="2"/>
      <c r="AA978" s="2"/>
      <c r="AB978" s="2"/>
      <c r="AC978" s="2"/>
      <c r="AD978" s="1"/>
      <c r="AE978" s="1"/>
      <c r="AF978" s="3"/>
    </row>
    <row r="979" spans="1:32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2"/>
      <c r="Z979" s="2"/>
      <c r="AA979" s="2"/>
      <c r="AB979" s="2"/>
      <c r="AC979" s="2"/>
      <c r="AD979" s="1"/>
      <c r="AE979" s="1"/>
      <c r="AF979" s="3"/>
    </row>
    <row r="980" spans="1:32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2"/>
      <c r="Z980" s="2"/>
      <c r="AA980" s="2"/>
      <c r="AB980" s="2"/>
      <c r="AC980" s="2"/>
      <c r="AD980" s="1"/>
      <c r="AE980" s="1"/>
      <c r="AF980" s="3"/>
    </row>
    <row r="981" spans="1:32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2"/>
      <c r="Z981" s="2"/>
      <c r="AA981" s="2"/>
      <c r="AB981" s="2"/>
      <c r="AC981" s="2"/>
      <c r="AD981" s="1"/>
      <c r="AE981" s="1"/>
      <c r="AF981" s="3"/>
    </row>
    <row r="982" spans="1:3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2"/>
      <c r="Z982" s="2"/>
      <c r="AA982" s="2"/>
      <c r="AB982" s="2"/>
      <c r="AC982" s="2"/>
      <c r="AD982" s="1"/>
      <c r="AE982" s="1"/>
      <c r="AF982" s="3"/>
    </row>
    <row r="983" spans="1:32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2"/>
      <c r="Z983" s="2"/>
      <c r="AA983" s="2"/>
      <c r="AB983" s="2"/>
      <c r="AC983" s="2"/>
      <c r="AD983" s="1"/>
      <c r="AE983" s="1"/>
      <c r="AF983" s="3"/>
    </row>
    <row r="984" spans="1:32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2"/>
      <c r="Z984" s="2"/>
      <c r="AA984" s="2"/>
      <c r="AB984" s="2"/>
      <c r="AC984" s="2"/>
      <c r="AD984" s="1"/>
      <c r="AE984" s="1"/>
      <c r="AF984" s="3"/>
    </row>
    <row r="985" spans="1:32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2"/>
      <c r="Z985" s="2"/>
      <c r="AA985" s="2"/>
      <c r="AB985" s="2"/>
      <c r="AC985" s="2"/>
      <c r="AD985" s="1"/>
      <c r="AE985" s="1"/>
      <c r="AF985" s="3"/>
    </row>
    <row r="986" spans="1:32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2"/>
      <c r="Z986" s="2"/>
      <c r="AA986" s="2"/>
      <c r="AB986" s="2"/>
      <c r="AC986" s="2"/>
      <c r="AD986" s="1"/>
      <c r="AE986" s="1"/>
      <c r="AF986" s="3"/>
    </row>
    <row r="987" spans="1:32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2"/>
      <c r="Z987" s="2"/>
      <c r="AA987" s="2"/>
      <c r="AB987" s="2"/>
      <c r="AC987" s="2"/>
      <c r="AD987" s="1"/>
      <c r="AE987" s="1"/>
      <c r="AF987" s="3"/>
    </row>
    <row r="988" spans="1:32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2"/>
      <c r="Z988" s="2"/>
      <c r="AA988" s="2"/>
      <c r="AB988" s="2"/>
      <c r="AC988" s="2"/>
      <c r="AD988" s="1"/>
      <c r="AE988" s="1"/>
      <c r="AF988" s="3"/>
    </row>
    <row r="989" spans="1:32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2"/>
      <c r="Z989" s="2"/>
      <c r="AA989" s="2"/>
      <c r="AB989" s="2"/>
      <c r="AC989" s="2"/>
      <c r="AD989" s="1"/>
      <c r="AE989" s="1"/>
      <c r="AF989" s="3"/>
    </row>
    <row r="990" spans="1:32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2"/>
      <c r="Z990" s="2"/>
      <c r="AA990" s="2"/>
      <c r="AB990" s="2"/>
      <c r="AC990" s="2"/>
      <c r="AD990" s="1"/>
      <c r="AE990" s="1"/>
      <c r="AF990" s="3"/>
    </row>
    <row r="991" spans="1:32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2"/>
      <c r="Z991" s="2"/>
      <c r="AA991" s="2"/>
      <c r="AB991" s="2"/>
      <c r="AC991" s="2"/>
      <c r="AD991" s="1"/>
      <c r="AE991" s="1"/>
      <c r="AF991" s="3"/>
    </row>
    <row r="992" spans="1:3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2"/>
      <c r="Z992" s="2"/>
      <c r="AA992" s="2"/>
      <c r="AB992" s="2"/>
      <c r="AC992" s="2"/>
      <c r="AD992" s="1"/>
      <c r="AE992" s="1"/>
      <c r="AF992" s="3"/>
    </row>
    <row r="993" spans="1:32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2"/>
      <c r="Z993" s="2"/>
      <c r="AA993" s="2"/>
      <c r="AB993" s="2"/>
      <c r="AC993" s="2"/>
      <c r="AD993" s="1"/>
      <c r="AE993" s="1"/>
      <c r="AF993" s="3"/>
    </row>
    <row r="994" spans="1:32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2"/>
      <c r="Z994" s="2"/>
      <c r="AA994" s="2"/>
      <c r="AB994" s="2"/>
      <c r="AC994" s="2"/>
      <c r="AD994" s="1"/>
      <c r="AE994" s="1"/>
      <c r="AF994" s="3"/>
    </row>
    <row r="995" spans="1:32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2"/>
      <c r="Z995" s="2"/>
      <c r="AA995" s="2"/>
      <c r="AB995" s="2"/>
      <c r="AC995" s="2"/>
      <c r="AD995" s="1"/>
      <c r="AE995" s="1"/>
      <c r="AF995" s="3"/>
    </row>
    <row r="996" spans="1:32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2"/>
      <c r="Z996" s="2"/>
      <c r="AA996" s="2"/>
      <c r="AB996" s="2"/>
      <c r="AC996" s="2"/>
      <c r="AD996" s="1"/>
      <c r="AE996" s="1"/>
      <c r="AF996" s="3"/>
    </row>
    <row r="997" spans="1:32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2"/>
      <c r="Z997" s="2"/>
      <c r="AA997" s="2"/>
      <c r="AB997" s="2"/>
      <c r="AC997" s="2"/>
      <c r="AD997" s="1"/>
      <c r="AE997" s="1"/>
      <c r="AF997" s="3"/>
    </row>
    <row r="998" spans="1:32" ht="1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2"/>
      <c r="Z998" s="2"/>
      <c r="AA998" s="2"/>
      <c r="AB998" s="2"/>
      <c r="AC998" s="2"/>
      <c r="AD998" s="1"/>
      <c r="AE998" s="1"/>
      <c r="AF998" s="3"/>
    </row>
    <row r="999" spans="1:32" ht="1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2"/>
      <c r="Z999" s="2"/>
      <c r="AA999" s="2"/>
      <c r="AB999" s="2"/>
      <c r="AC999" s="2"/>
      <c r="AD999" s="1"/>
      <c r="AE999" s="1"/>
      <c r="AF999" s="3"/>
    </row>
    <row r="1000" spans="1:32" ht="1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2"/>
      <c r="Z1000" s="2"/>
      <c r="AA1000" s="2"/>
      <c r="AB1000" s="2"/>
      <c r="AC1000" s="2"/>
      <c r="AD1000" s="1"/>
      <c r="AE1000" s="1"/>
      <c r="AF1000" s="3"/>
    </row>
  </sheetData>
  <sheetProtection algorithmName="SHA-512" hashValue="J2ZWKaRgInx0rMKrkGnXTI/gAW9ahYOdwMi2reXbOhpJB3t8IlURyI8JIJsZVfZTNEC1sIJRHTdU2rHQxKL1/w==" saltValue="cTW7KVSTZb/puph6TNpR+Q==" spinCount="100000" sheet="1" objects="1" scenarios="1"/>
  <mergeCells count="2">
    <mergeCell ref="A1:M1"/>
    <mergeCell ref="A2:M2"/>
  </mergeCells>
  <conditionalFormatting sqref="C4:C5 C8:C1000">
    <cfRule type="expression" dxfId="223" priority="1">
      <formula>IF(AND(D4&lt;18, C4="Adults Only"),"True",IF(AND(D4&gt;17,C4="Children Only"),"True"))</formula>
    </cfRule>
  </conditionalFormatting>
  <conditionalFormatting sqref="C6:C7">
    <cfRule type="expression" dxfId="222" priority="2">
      <formula>IF(AND(D5&lt;18, C6="Adults Only"),"True",IF(AND(D5&gt;17,C6="Children Only"),"True"))</formula>
    </cfRule>
  </conditionalFormatting>
  <conditionalFormatting sqref="D4:D1000">
    <cfRule type="expression" dxfId="221" priority="3">
      <formula>IF(AND(D4&lt;18, C4="Adults Only"),"True",IF(AND(D4&gt;17,C4="Children Only"),"True"))</formula>
    </cfRule>
  </conditionalFormatting>
  <conditionalFormatting sqref="F4:F109">
    <cfRule type="expression" dxfId="220" priority="4">
      <formula>IF(AND(ISBLANK($F4),$E4="More Than One Gender"),"True")</formula>
    </cfRule>
  </conditionalFormatting>
  <conditionalFormatting sqref="G4:G109">
    <cfRule type="expression" dxfId="219" priority="5">
      <formula>IF(AND(ISBLANK($G4),$E4="More Than One Gender"),"True")</formula>
    </cfRule>
  </conditionalFormatting>
  <conditionalFormatting sqref="H4:H109">
    <cfRule type="expression" dxfId="218" priority="6">
      <formula>IF(AND(ISBLANK($H4),$E4="More Than One Gender"),"True")</formula>
    </cfRule>
  </conditionalFormatting>
  <conditionalFormatting sqref="I4:I109">
    <cfRule type="expression" dxfId="217" priority="7">
      <formula>IF(AND(ISBLANK($I4),$E4="More Than One Gender"),"True")</formula>
    </cfRule>
  </conditionalFormatting>
  <conditionalFormatting sqref="J4:J109">
    <cfRule type="expression" dxfId="216" priority="8">
      <formula>IF(AND(ISBLANK($J4),$E4="More Than One Gender"),"True")</formula>
    </cfRule>
  </conditionalFormatting>
  <conditionalFormatting sqref="K4:K109">
    <cfRule type="expression" dxfId="215" priority="9">
      <formula>IF(AND(ISBLANK($K4),$E4="More Than One Gender"),"True")</formula>
    </cfRule>
  </conditionalFormatting>
  <conditionalFormatting sqref="L4:L109">
    <cfRule type="expression" dxfId="214" priority="10">
      <formula>IF(AND(ISBLANK($L4),$E4="More Than One Gender"),"True")</formula>
    </cfRule>
  </conditionalFormatting>
  <conditionalFormatting sqref="N4:N109">
    <cfRule type="expression" dxfId="213" priority="11">
      <formula>IF(AND(N4="Yes",AD4=0),"True")</formula>
    </cfRule>
  </conditionalFormatting>
  <conditionalFormatting sqref="N110:N1000">
    <cfRule type="expression" dxfId="212" priority="12">
      <formula>IF(AND(N110="Yes",D110&lt;18),"True")</formula>
    </cfRule>
  </conditionalFormatting>
  <conditionalFormatting sqref="O4:O109">
    <cfRule type="expression" dxfId="211" priority="13">
      <formula>IF(AND(O4="Yes",D4&lt;18),"True")</formula>
    </cfRule>
  </conditionalFormatting>
  <conditionalFormatting sqref="O110:O1000">
    <cfRule type="expression" dxfId="210" priority="14">
      <formula>IF(AND(O110="Yes",P110="Yes"),"True")</formula>
    </cfRule>
    <cfRule type="expression" dxfId="209" priority="15">
      <formula>IF(AND(O110="Yes",C110="Adults Only"),"True")</formula>
    </cfRule>
    <cfRule type="expression" dxfId="208" priority="16">
      <formula>IF(AND(O110="Yes",D110&gt;24),"True")</formula>
    </cfRule>
    <cfRule type="expression" dxfId="207" priority="17">
      <formula>IF(AND(O110="Yes",P110="Yes"),"True")</formula>
    </cfRule>
    <cfRule type="expression" dxfId="206" priority="18">
      <formula>IF(AND(O110="Yes",C110="Adults Only"),"True")</formula>
    </cfRule>
    <cfRule type="expression" dxfId="205" priority="19">
      <formula>IF(AND(O110="Yes",D110&gt;24),"True")</formula>
    </cfRule>
  </conditionalFormatting>
  <conditionalFormatting sqref="P4:P109">
    <cfRule type="expression" dxfId="204" priority="20">
      <formula>IF(AND(P4="Yes",Q4="Yes"),"True")</formula>
    </cfRule>
    <cfRule type="expression" dxfId="203" priority="21">
      <formula>IF(AND(P4="Yes",C4="Adults Only"),"True")</formula>
    </cfRule>
    <cfRule type="expression" dxfId="202" priority="22">
      <formula>IF(AND(P4="Yes",D4&gt;24),"True")</formula>
    </cfRule>
    <cfRule type="expression" dxfId="201" priority="23">
      <formula>IF(AND(P4="Yes",Q4="Yes"),"True")</formula>
    </cfRule>
    <cfRule type="expression" dxfId="200" priority="24">
      <formula>IF(AND(P4="Yes",C4="Adults Only"),"True")</formula>
    </cfRule>
    <cfRule type="expression" dxfId="199" priority="25">
      <formula>IF(AND(P4="Yes",D4&gt;24),"True")</formula>
    </cfRule>
  </conditionalFormatting>
  <conditionalFormatting sqref="P110:P1000">
    <cfRule type="expression" dxfId="198" priority="26">
      <formula>IF(AND(O110="Yes",P110="Yes"),"True")</formula>
    </cfRule>
    <cfRule type="expression" dxfId="197" priority="27">
      <formula>IF(AND(P110="Yes",D110&gt;17),"True")</formula>
    </cfRule>
    <cfRule type="expression" dxfId="196" priority="28">
      <formula>IF(AND(O110="Yes",P110="Yes"),"True")</formula>
    </cfRule>
    <cfRule type="expression" dxfId="195" priority="29">
      <formula>IF(AND(P110="Yes",D110&gt;17),"True")</formula>
    </cfRule>
  </conditionalFormatting>
  <conditionalFormatting sqref="Q4:Q109">
    <cfRule type="expression" dxfId="194" priority="30">
      <formula>IF(AND(P4="Yes",Q4="Yes"),"True")</formula>
    </cfRule>
    <cfRule type="expression" dxfId="193" priority="31">
      <formula>IF(AND(Q4="Yes",D4&gt;17),"True")</formula>
    </cfRule>
    <cfRule type="expression" dxfId="192" priority="32">
      <formula>IF(AND(P4="Yes",Q4="Yes"),"True")</formula>
    </cfRule>
    <cfRule type="expression" dxfId="191" priority="33">
      <formula>IF(AND(Q4="Yes",D4&gt;17),"True")</formula>
    </cfRule>
  </conditionalFormatting>
  <conditionalFormatting sqref="Q110:Q1000">
    <cfRule type="expression" dxfId="190" priority="34">
      <formula>IF(AND(Q110="Yes",D110&gt;24),"True")</formula>
    </cfRule>
    <cfRule type="expression" dxfId="189" priority="35">
      <formula>IF(AND(Q110="No",O110="No",P110="No",C110="Children Only"),"True")</formula>
    </cfRule>
    <cfRule type="expression" dxfId="188" priority="36">
      <formula>IF(AND(Q110="Yes",D110&gt;24),"True")</formula>
    </cfRule>
    <cfRule type="expression" dxfId="187" priority="37">
      <formula>IF(AND(Q110="No",O110="No",P110="No",C110="Children Only"),"True")</formula>
    </cfRule>
  </conditionalFormatting>
  <conditionalFormatting sqref="R4:R109">
    <cfRule type="expression" dxfId="186" priority="38">
      <formula>IF(AND(R4="Yes",D4&gt;24),"True")</formula>
    </cfRule>
    <cfRule type="expression" dxfId="185" priority="39">
      <formula>IF(AND(R4="No",P4="No",Q4="No",C4="Children Only"),"True")</formula>
    </cfRule>
    <cfRule type="expression" dxfId="184" priority="40">
      <formula>IF(AND(R4="Yes",D4&gt;24),"True")</formula>
    </cfRule>
    <cfRule type="expression" dxfId="183" priority="41">
      <formula>IF(AND(R4="No",P4="No",Q4="No",C4="Children Only"),"True")</formula>
    </cfRule>
  </conditionalFormatting>
  <conditionalFormatting sqref="R110:R1000">
    <cfRule type="expression" dxfId="182" priority="42">
      <formula>IF(AND(ISBLANK($R110),$D110&gt;17),"True")</formula>
    </cfRule>
  </conditionalFormatting>
  <conditionalFormatting sqref="S4:S16 T14:V14 T16:V16 S17:V17 S18:S1000">
    <cfRule type="expression" dxfId="181" priority="43">
      <formula>IF(AND(ISBLANK($S4),$D4&gt;17),"True")</formula>
    </cfRule>
  </conditionalFormatting>
  <conditionalFormatting sqref="T4:T13 T15 U18:V18 T18:T1000">
    <cfRule type="expression" dxfId="180" priority="44">
      <formula>IF(AND(ISBLANK($T4),$D4&gt;17),"True")</formula>
    </cfRule>
  </conditionalFormatting>
  <conditionalFormatting sqref="U4:U13 U15 U19:U1000">
    <cfRule type="expression" dxfId="179" priority="45">
      <formula>IF(AND(ISBLANK($U4),$D4&gt;17),"True")</formula>
    </cfRule>
  </conditionalFormatting>
  <conditionalFormatting sqref="V4:V13 V15 V19:V109">
    <cfRule type="expression" dxfId="178" priority="46">
      <formula>IF(AND(ISBLANK($V4),$D4&gt;17),"True")</formula>
    </cfRule>
  </conditionalFormatting>
  <dataValidations count="7">
    <dataValidation type="custom" allowBlank="1" showInputMessage="1" showErrorMessage="1" prompt="Duplicate - This field requires a unique ID" sqref="A4:A1000" xr:uid="{00000000-0002-0000-0000-000000000000}">
      <formula1>COUNTIF($A$4:$A$109,A4)=1</formula1>
    </dataValidation>
    <dataValidation type="list" allowBlank="1" showErrorMessage="1" sqref="O4:O109 S4:V109" xr:uid="{00000000-0002-0000-0000-000002000000}">
      <formula1>"Yes,No,Not Answered,N/A (Child)"</formula1>
    </dataValidation>
    <dataValidation type="decimal" allowBlank="1" showErrorMessage="1" sqref="D4:D1000" xr:uid="{00000000-0002-0000-0000-000003000000}">
      <formula1>1</formula1>
      <formula2>105</formula2>
    </dataValidation>
    <dataValidation type="list" allowBlank="1" showErrorMessage="1" sqref="P4:R109" xr:uid="{00000000-0002-0000-0000-000005000000}">
      <formula1>"Yes,No"</formula1>
    </dataValidation>
    <dataValidation type="list" allowBlank="1" showErrorMessage="1" sqref="N4:N109 F4:F109 H4:L109 G5:G109 G4" xr:uid="{00000000-0002-0000-0000-000007000000}">
      <formula1>"Yes,No,Not Answered"</formula1>
    </dataValidation>
    <dataValidation type="list" allowBlank="1" showErrorMessage="1" sqref="C4:C109" xr:uid="{00000000-0002-0000-0000-000009000000}">
      <formula1>"Adults &amp; Children,Adults Only,Children Only"</formula1>
    </dataValidation>
    <dataValidation type="decimal" operator="greaterThan" allowBlank="1" showInputMessage="1" showErrorMessage="1" prompt="The field must be a number" sqref="B4:B109" xr:uid="{00000000-0002-0000-0000-00000A000000}">
      <formula1>0</formula1>
    </dataValidation>
  </dataValidations>
  <pageMargins left="0.25" right="0.25" top="0.75" bottom="0.75" header="0" footer="0"/>
  <pageSetup scale="80" orientation="landscape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1000000}">
          <x14:formula1>
            <xm:f>Lookup!$A$3:$A$104</xm:f>
          </x14:formula1>
          <xm:sqref>W4:W109</xm:sqref>
        </x14:dataValidation>
        <x14:dataValidation type="list" allowBlank="1" showErrorMessage="1" xr:uid="{00000000-0002-0000-0000-000004000000}">
          <x14:formula1>
            <xm:f>'PIT Count'!$C$27:$C$35</xm:f>
          </x14:formula1>
          <xm:sqref>E4:E109</xm:sqref>
        </x14:dataValidation>
        <x14:dataValidation type="list" allowBlank="1" showErrorMessage="1" xr:uid="{00000000-0002-0000-0000-000006000000}">
          <x14:formula1>
            <xm:f>'PIT Count'!$C$45:$C$60</xm:f>
          </x14:formula1>
          <xm:sqref>M4:M109</xm:sqref>
        </x14:dataValidation>
        <x14:dataValidation type="list" allowBlank="1" showErrorMessage="1" xr:uid="{00000000-0002-0000-0000-000008000000}">
          <x14:formula1>
            <xm:f>Lookup!$D$4:$D$120</xm:f>
          </x14:formula1>
          <xm:sqref>X4:X109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24"/>
  <sheetViews>
    <sheetView showGridLines="0" workbookViewId="0">
      <selection activeCell="C10" sqref="C10"/>
    </sheetView>
  </sheetViews>
  <sheetFormatPr baseColWidth="10" defaultColWidth="12.6640625" defaultRowHeight="15" customHeight="1"/>
  <cols>
    <col min="1" max="1" width="1.6640625" customWidth="1"/>
    <col min="2" max="2" width="28.6640625" customWidth="1"/>
    <col min="3" max="3" width="47.1640625" customWidth="1"/>
    <col min="4" max="4" width="17.6640625" customWidth="1"/>
    <col min="5" max="5" width="4.6640625" style="32" customWidth="1"/>
    <col min="6" max="6" width="22.5" customWidth="1"/>
    <col min="7" max="7" width="4.6640625" style="32" customWidth="1"/>
    <col min="8" max="8" width="17.5" customWidth="1"/>
    <col min="9" max="9" width="4.6640625" style="32" customWidth="1"/>
    <col min="10" max="10" width="17.5" customWidth="1"/>
    <col min="11" max="26" width="7.6640625" customWidth="1"/>
  </cols>
  <sheetData>
    <row r="1" spans="1:26" ht="27" customHeight="1">
      <c r="A1" s="1"/>
      <c r="B1" s="108" t="s">
        <v>533</v>
      </c>
      <c r="C1" s="108"/>
      <c r="D1" s="108"/>
      <c r="E1" s="108"/>
      <c r="F1" s="108"/>
      <c r="G1" s="108"/>
      <c r="H1" s="10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09" t="s">
        <v>535</v>
      </c>
      <c r="C2" s="110"/>
      <c r="D2" s="110"/>
      <c r="E2" s="110"/>
      <c r="F2" s="110"/>
      <c r="G2" s="110"/>
      <c r="H2" s="11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idden="1">
      <c r="A3" s="1"/>
      <c r="B3" s="88"/>
      <c r="C3" s="89"/>
      <c r="D3" s="89"/>
      <c r="E3" s="89"/>
      <c r="F3" s="89"/>
      <c r="G3" s="89"/>
      <c r="H3" s="89"/>
      <c r="I3" s="8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4"/>
      <c r="C4" s="4"/>
      <c r="D4" s="4"/>
      <c r="E4" s="30"/>
      <c r="F4" s="4"/>
      <c r="G4" s="30"/>
      <c r="H4" s="4"/>
      <c r="I4" s="3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">
      <c r="A5" s="1"/>
      <c r="B5" s="105" t="s">
        <v>31</v>
      </c>
      <c r="C5" s="107"/>
      <c r="D5" s="5"/>
      <c r="E5" s="31"/>
      <c r="F5" s="5"/>
      <c r="G5" s="31"/>
      <c r="H5" s="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 ht="19">
      <c r="A6" s="1"/>
      <c r="B6" s="105" t="s">
        <v>32</v>
      </c>
      <c r="C6" s="107"/>
      <c r="D6" s="5"/>
      <c r="E6" s="31"/>
      <c r="F6" s="5"/>
      <c r="G6" s="31"/>
      <c r="H6" s="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" hidden="1">
      <c r="A7" s="1"/>
      <c r="B7" s="106"/>
      <c r="C7" s="107"/>
      <c r="D7" s="5"/>
      <c r="E7" s="31"/>
      <c r="F7" s="5"/>
      <c r="G7" s="31"/>
      <c r="H7" s="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" hidden="1">
      <c r="A8" s="1"/>
      <c r="B8" s="106"/>
      <c r="C8" s="107"/>
      <c r="D8" s="5"/>
      <c r="E8" s="31"/>
      <c r="F8" s="5"/>
      <c r="G8" s="31"/>
      <c r="H8" s="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">
      <c r="A9" s="1"/>
      <c r="B9" s="105" t="s">
        <v>33</v>
      </c>
      <c r="C9" s="107"/>
      <c r="D9" s="5"/>
      <c r="E9" s="31"/>
      <c r="F9" s="5"/>
      <c r="G9" s="31"/>
      <c r="H9" s="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">
      <c r="A10" s="1"/>
      <c r="B10" s="105" t="s">
        <v>34</v>
      </c>
      <c r="C10" s="107"/>
      <c r="D10" s="5"/>
      <c r="E10" s="31"/>
      <c r="F10" s="5"/>
      <c r="G10" s="31"/>
      <c r="H10" s="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>
      <c r="A11" s="1"/>
      <c r="B11" s="4"/>
      <c r="C11" s="4"/>
      <c r="D11" s="4"/>
      <c r="E11" s="30"/>
      <c r="F11" s="4"/>
      <c r="G11" s="30"/>
      <c r="H11" s="4"/>
      <c r="I11" s="3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>
      <c r="A12" s="1"/>
      <c r="B12" s="100" t="s">
        <v>35</v>
      </c>
      <c r="C12" s="89"/>
      <c r="D12" s="89"/>
      <c r="E12" s="89"/>
      <c r="F12" s="89"/>
      <c r="G12" s="89"/>
      <c r="H12" s="8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3.25" customHeight="1">
      <c r="A13" s="1"/>
      <c r="B13" s="101" t="s">
        <v>36</v>
      </c>
      <c r="C13" s="102"/>
      <c r="D13" s="6" t="s">
        <v>37</v>
      </c>
      <c r="E13" s="47"/>
      <c r="F13" s="6" t="s">
        <v>38</v>
      </c>
      <c r="G13" s="47"/>
      <c r="H13" s="6" t="s">
        <v>39</v>
      </c>
      <c r="I13" s="4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71.25" customHeight="1">
      <c r="A14" s="1"/>
      <c r="B14" s="87"/>
      <c r="C14" s="102"/>
      <c r="D14" s="48" t="s">
        <v>40</v>
      </c>
      <c r="E14" s="34"/>
      <c r="F14" s="48" t="s">
        <v>41</v>
      </c>
      <c r="G14" s="49"/>
      <c r="H14" s="48" t="s">
        <v>42</v>
      </c>
      <c r="I14" s="4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">
      <c r="A15" s="1"/>
      <c r="B15" s="50"/>
      <c r="C15" s="7" t="s">
        <v>43</v>
      </c>
      <c r="D15" s="8">
        <f>SUMIF('Client Level Data'!C:C,"Adults Only",'Client Level Data'!Y:Y)</f>
        <v>0</v>
      </c>
      <c r="E15" s="47"/>
      <c r="F15" s="51">
        <f>SUMIF('Client Level Data'!C:C,"Adults &amp; Children",'Client Level Data'!Y:Y)</f>
        <v>0</v>
      </c>
      <c r="G15" s="47"/>
      <c r="H15" s="52">
        <f>SUMIF('Client Level Data'!C:C,"Children Only",'Client Level Data'!Y:Y)</f>
        <v>0</v>
      </c>
      <c r="I15" s="4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">
      <c r="A16" s="1"/>
      <c r="B16" s="53"/>
      <c r="C16" s="7" t="s">
        <v>44</v>
      </c>
      <c r="D16" s="52">
        <f>COUNTIF('Client Level Data'!C:C,"Adults Only")</f>
        <v>0</v>
      </c>
      <c r="E16" s="47" t="str">
        <f>IF(D16&gt;=D15,LEFT(E28,1),RIGHT(E28,1))</f>
        <v>a</v>
      </c>
      <c r="F16" s="52">
        <f>COUNTIF('Client Level Data'!C:C,"Adults &amp; Children")</f>
        <v>0</v>
      </c>
      <c r="G16" s="47" t="str">
        <f>IF(F16&gt;=(F15*2),LEFT(G28,1),RIGHT(G28,1))</f>
        <v>a</v>
      </c>
      <c r="H16" s="8">
        <f>COUNTIF('Client Level Data'!C:C,"Children Only")</f>
        <v>0</v>
      </c>
      <c r="I16" s="47" t="str">
        <f>IF(H16&gt;=H15,LEFT(I28,1),RIGHT(I28,1))</f>
        <v>a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54" t="s">
        <v>45</v>
      </c>
      <c r="C17" s="54"/>
      <c r="D17" s="54"/>
      <c r="E17" s="55"/>
      <c r="F17" s="54"/>
      <c r="G17" s="55"/>
      <c r="H17" s="54"/>
      <c r="I17" s="5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50"/>
      <c r="C18" s="9" t="s">
        <v>46</v>
      </c>
      <c r="D18" s="10" t="s">
        <v>47</v>
      </c>
      <c r="E18" s="47"/>
      <c r="F18" s="8">
        <f>COUNTIFS('Client Level Data'!C:C,"Adults &amp; Children",'Client Level Data'!D:D,"&lt;18")</f>
        <v>0</v>
      </c>
      <c r="G18" s="47"/>
      <c r="H18" s="8">
        <f>H16</f>
        <v>0</v>
      </c>
      <c r="I18" s="4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50"/>
      <c r="C19" s="9" t="s">
        <v>48</v>
      </c>
      <c r="D19" s="8">
        <f>COUNTIFS('Client Level Data'!C:C,"Adults Only",'Client Level Data'!D:D,"&gt;=18",'Client Level Data'!D:D,"&lt;=24")</f>
        <v>0</v>
      </c>
      <c r="E19" s="47"/>
      <c r="F19" s="8">
        <f>COUNTIFS('Client Level Data'!C:C,"Adults &amp; Children",'Client Level Data'!D:D,"&gt;17",'Client Level Data'!D:D,"&lt;25")</f>
        <v>0</v>
      </c>
      <c r="G19" s="47"/>
      <c r="H19" s="56" t="s">
        <v>47</v>
      </c>
      <c r="I19" s="4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50"/>
      <c r="C20" s="9" t="s">
        <v>49</v>
      </c>
      <c r="D20" s="8">
        <f>COUNTIFS('Client Level Data'!C:C,"Adults Only",'Client Level Data'!D:D,"&gt;=25",'Client Level Data'!D:D,"&lt;=34")</f>
        <v>0</v>
      </c>
      <c r="E20" s="47"/>
      <c r="F20" s="8">
        <f>COUNTIFS('Client Level Data'!C:C,"Adults &amp; Children",'Client Level Data'!D:D,"&gt;=25",'Client Level Data'!D:D,"&lt;=34")</f>
        <v>0</v>
      </c>
      <c r="G20" s="47"/>
      <c r="H20" s="56"/>
      <c r="I20" s="4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50"/>
      <c r="C21" s="9" t="s">
        <v>50</v>
      </c>
      <c r="D21" s="8">
        <f>COUNTIFS('Client Level Data'!C:C,"Adults Only",'Client Level Data'!D:D,"&gt;=35",'Client Level Data'!D:D,"&lt;=44")</f>
        <v>0</v>
      </c>
      <c r="E21" s="47"/>
      <c r="F21" s="8">
        <f>COUNTIFS('Client Level Data'!C:C,"Adults &amp; Children",'Client Level Data'!D:D,"&gt;=35",'Client Level Data'!D:D,"&lt;=44")</f>
        <v>0</v>
      </c>
      <c r="G21" s="47"/>
      <c r="H21" s="56"/>
      <c r="I21" s="4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50"/>
      <c r="C22" s="9" t="s">
        <v>51</v>
      </c>
      <c r="D22" s="8">
        <f>COUNTIFS('Client Level Data'!C:C,"Adults Only",'Client Level Data'!D:D,"&gt;=45",'Client Level Data'!D:D,"&lt;=54")</f>
        <v>0</v>
      </c>
      <c r="E22" s="47"/>
      <c r="F22" s="8">
        <f>COUNTIFS('Client Level Data'!C:C,"Adults &amp; Children",'Client Level Data'!D:D,"&gt;=45",'Client Level Data'!D:D,"&lt;=54")</f>
        <v>0</v>
      </c>
      <c r="G22" s="47"/>
      <c r="H22" s="56"/>
      <c r="I22" s="4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50"/>
      <c r="C23" s="9" t="s">
        <v>52</v>
      </c>
      <c r="D23" s="8">
        <f>COUNTIFS('Client Level Data'!C:C,"Adults Only",'Client Level Data'!D:D,"&gt;=55",'Client Level Data'!D:D,"&lt;=64")</f>
        <v>0</v>
      </c>
      <c r="E23" s="47"/>
      <c r="F23" s="8">
        <f>COUNTIFS('Client Level Data'!C:C,"Adults &amp; Children",'Client Level Data'!D:D,"&gt;=55",'Client Level Data'!D:D,"&lt;=64")</f>
        <v>0</v>
      </c>
      <c r="G23" s="47"/>
      <c r="H23" s="56"/>
      <c r="I23" s="4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50"/>
      <c r="C24" s="9" t="s">
        <v>53</v>
      </c>
      <c r="D24" s="8">
        <f>COUNTIFS('Client Level Data'!C:C,"Adults Only",'Client Level Data'!D:D,"&gt;=65")</f>
        <v>0</v>
      </c>
      <c r="F24" s="8">
        <f>COUNTIFS('Client Level Data'!C:C,"Adults &amp; Children",'Client Level Data'!D:D,"&gt;=65")</f>
        <v>0</v>
      </c>
      <c r="H24" s="56" t="s">
        <v>47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50"/>
      <c r="C25" s="9" t="s">
        <v>54</v>
      </c>
      <c r="D25" s="8">
        <f>COUNTIFS('Client Level Data'!A:A,"Adults Only,'Client Level Data'!D:D,""")</f>
        <v>0</v>
      </c>
      <c r="E25" s="47" t="str">
        <f>IF(SUM(D19:D24,D25)=D16,LEFT(E28,1),RIGHT(E28,1))</f>
        <v>a</v>
      </c>
      <c r="F25" s="8">
        <f>COUNTIFS('Client Level Data'!C:C,"Adults &amp; Children",'Client Level Data'!D:D,"")</f>
        <v>0</v>
      </c>
      <c r="G25" s="47" t="str">
        <f>IF(SUM(F18:F24,F25)=F16,LEFT(G28,1),RIGHT(G28,1))</f>
        <v>a</v>
      </c>
      <c r="H25" s="56"/>
      <c r="I25" s="47" t="str">
        <f>IF(SUM(H18,H25)=H16,LEFT(I28,1),RIGHT(I28,1))</f>
        <v>a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54" t="s">
        <v>55</v>
      </c>
      <c r="C26" s="54"/>
      <c r="D26" s="54"/>
      <c r="E26" s="55"/>
      <c r="F26" s="54"/>
      <c r="G26" s="55"/>
      <c r="H26" s="54"/>
      <c r="I26" s="5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50"/>
      <c r="C27" s="9" t="s">
        <v>56</v>
      </c>
      <c r="D27" s="8">
        <f>COUNTIFS('Client Level Data'!C:C,"Adults Only",'Client Level Data'!E:E,$C27)</f>
        <v>0</v>
      </c>
      <c r="E27" s="57"/>
      <c r="F27" s="8">
        <f>COUNTIFS('Client Level Data'!C:C,"Adults &amp; Children",'Client Level Data'!E:E,$C27)</f>
        <v>0</v>
      </c>
      <c r="G27" s="57"/>
      <c r="H27" s="8">
        <f>COUNTIFS('Client Level Data'!C:C,"Children Only",'Client Level Data'!E:E,$C27)</f>
        <v>0</v>
      </c>
      <c r="I27" s="5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50"/>
      <c r="C28" s="9" t="s">
        <v>57</v>
      </c>
      <c r="D28" s="8">
        <f>COUNTIFS('Client Level Data'!C:C,"Adults Only",'Client Level Data'!E:E,$C28)</f>
        <v>0</v>
      </c>
      <c r="E28" s="57" t="s">
        <v>58</v>
      </c>
      <c r="F28" s="8">
        <f>COUNTIFS('Client Level Data'!C:C,"Adults &amp; Children",'Client Level Data'!E:E,$C28)</f>
        <v>0</v>
      </c>
      <c r="G28" s="57" t="s">
        <v>58</v>
      </c>
      <c r="H28" s="8">
        <f>COUNTIFS('Client Level Data'!C:C,"Children Only",'Client Level Data'!E:E,$C28)</f>
        <v>0</v>
      </c>
      <c r="I28" s="57" t="s">
        <v>58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50"/>
      <c r="C29" s="9" t="s">
        <v>59</v>
      </c>
      <c r="D29" s="8">
        <f>COUNTIFS('Client Level Data'!C:C,"Adults Only",'Client Level Data'!E:E,$C29)</f>
        <v>0</v>
      </c>
      <c r="E29" s="47"/>
      <c r="F29" s="8">
        <f>COUNTIFS('Client Level Data'!C:C,"Adults &amp; Children",'Client Level Data'!E:E,$C29)</f>
        <v>0</v>
      </c>
      <c r="G29" s="47"/>
      <c r="H29" s="8">
        <f>COUNTIFS('Client Level Data'!C:C,"Children Only",'Client Level Data'!E:E,$C29)</f>
        <v>0</v>
      </c>
      <c r="I29" s="4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50"/>
      <c r="C30" s="9" t="s">
        <v>60</v>
      </c>
      <c r="D30" s="8">
        <f>COUNTIFS('Client Level Data'!C:C,"Adults Only",'Client Level Data'!E:E,$C30)</f>
        <v>0</v>
      </c>
      <c r="F30" s="8">
        <f>COUNTIFS('Client Level Data'!C:C,"Adults &amp; Children",'Client Level Data'!E:E,$C30)</f>
        <v>0</v>
      </c>
      <c r="H30" s="8">
        <f>COUNTIFS('Client Level Data'!C:C,"Children Only",'Client Level Data'!E:E,$C30)</f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50"/>
      <c r="C31" s="9" t="s">
        <v>61</v>
      </c>
      <c r="D31" s="8">
        <f>COUNTIFS('Client Level Data'!C:C,"Adults Only",'Client Level Data'!E:E,$C31)</f>
        <v>0</v>
      </c>
      <c r="F31" s="8">
        <f>COUNTIFS('Client Level Data'!C:C,"Adults &amp; Children",'Client Level Data'!E:E,$C31)</f>
        <v>0</v>
      </c>
      <c r="H31" s="8">
        <f>COUNTIFS('Client Level Data'!C:C,"Children Only",'Client Level Data'!E:E,$C31)</f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50"/>
      <c r="C32" s="9" t="s">
        <v>62</v>
      </c>
      <c r="D32" s="8">
        <f>COUNTIFS('Client Level Data'!C:C,"Adults Only",'Client Level Data'!E:E,$C32)</f>
        <v>0</v>
      </c>
      <c r="F32" s="8">
        <f>COUNTIFS('Client Level Data'!C:C,"Adults &amp; Children",'Client Level Data'!E:E,$C32)</f>
        <v>0</v>
      </c>
      <c r="H32" s="8">
        <f>COUNTIFS('Client Level Data'!C:C,"Children Only",'Client Level Data'!E:E,$C32)</f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50"/>
      <c r="C33" s="9" t="s">
        <v>63</v>
      </c>
      <c r="D33" s="8">
        <f>COUNTIFS('Client Level Data'!C:C,"Adults Only",'Client Level Data'!E:E,$C33)</f>
        <v>0</v>
      </c>
      <c r="F33" s="8">
        <f>COUNTIFS('Client Level Data'!C:C,"Adults &amp; Children",'Client Level Data'!E:E,$C33)</f>
        <v>0</v>
      </c>
      <c r="H33" s="8">
        <f>COUNTIFS('Client Level Data'!C:C,"Children Only",'Client Level Data'!E:E,$C33)</f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50"/>
      <c r="C34" s="9" t="s">
        <v>64</v>
      </c>
      <c r="D34" s="8">
        <f>COUNTIFS('Client Level Data'!C:C,"Adults Only",'Client Level Data'!E:E,$C34)</f>
        <v>0</v>
      </c>
      <c r="F34" s="8">
        <f>COUNTIFS('Client Level Data'!C:C,"Adults &amp; Children",'Client Level Data'!E:E,$C34)</f>
        <v>0</v>
      </c>
      <c r="H34" s="8">
        <f>COUNTIFS('Client Level Data'!C:C,"Children Only",'Client Level Data'!E:E,$C34)</f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50"/>
      <c r="C35" s="9" t="s">
        <v>54</v>
      </c>
      <c r="D35" s="8">
        <f>COUNTIFS('Client Level Data'!C:C,"Adults Only",'Client Level Data'!E:E,$C35)</f>
        <v>0</v>
      </c>
      <c r="E35" s="47" t="str">
        <f>IF(SUM(D27:D35)=D16,LEFT(E28,1),RIGHT(E28,1))</f>
        <v>a</v>
      </c>
      <c r="F35" s="8">
        <f>COUNTIFS('Client Level Data'!C:C,"Adults &amp; Children",'Client Level Data'!E:E,$C35)</f>
        <v>0</v>
      </c>
      <c r="G35" s="47" t="str">
        <f>IF(SUM(F27:F35)=F16,LEFT(G28,1),RIGHT(G28,1))</f>
        <v>a</v>
      </c>
      <c r="H35" s="8">
        <f>COUNTIFS('Client Level Data'!C:C,"Children Only",'Client Level Data'!E:E,$C35)</f>
        <v>0</v>
      </c>
      <c r="I35" s="47" t="str">
        <f>IF(SUM(H27:H35)=H16,LEFT(I28,1),RIGHT(I28,1))</f>
        <v>a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54" t="s">
        <v>65</v>
      </c>
      <c r="C36" s="79"/>
      <c r="D36" s="58"/>
      <c r="E36" s="59"/>
      <c r="F36" s="58"/>
      <c r="G36" s="59"/>
      <c r="H36" s="58"/>
      <c r="I36" s="5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50"/>
      <c r="C37" s="9" t="s">
        <v>56</v>
      </c>
      <c r="D37" s="8">
        <f>COUNTIFS('Client Level Data'!$C:$C,"Adults Only",'Client Level Data'!$E:$E,$C$34,'Client Level Data'!$F:$F,"Yes")</f>
        <v>0</v>
      </c>
      <c r="E37" s="47"/>
      <c r="F37" s="8">
        <f>COUNTIFS('Client Level Data'!$C:$C,"Adults &amp; Children",'Client Level Data'!$E:$E,$C$34,'Client Level Data'!$F:$F,"Yes")</f>
        <v>0</v>
      </c>
      <c r="G37" s="47"/>
      <c r="H37" s="8">
        <f>COUNTIFS('Client Level Data'!$C:$C,"Children Only",'Client Level Data'!$E:$E,$C$34,'Client Level Data'!$F:$F,"Yes")</f>
        <v>0</v>
      </c>
      <c r="I37" s="4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50"/>
      <c r="C38" s="9" t="s">
        <v>57</v>
      </c>
      <c r="D38" s="8">
        <f>COUNTIFS('Client Level Data'!$C:$C,"Adults Only",'Client Level Data'!$E:$E,$C$34,'Client Level Data'!$G:$G,"Yes")</f>
        <v>0</v>
      </c>
      <c r="E38" s="47"/>
      <c r="F38" s="8">
        <f>COUNTIFS('Client Level Data'!$C:$C,"Adults &amp; Children",'Client Level Data'!$E:$E,$C$34,'Client Level Data'!$G:$G,"Yes")</f>
        <v>0</v>
      </c>
      <c r="G38" s="47"/>
      <c r="H38" s="8">
        <f>COUNTIFS('Client Level Data'!$C:$C,"Children Only",'Client Level Data'!$E:$E,$C$34,'Client Level Data'!$G:$G,"Yes")</f>
        <v>0</v>
      </c>
      <c r="I38" s="4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50"/>
      <c r="C39" s="9" t="s">
        <v>59</v>
      </c>
      <c r="D39" s="8">
        <f>COUNTIFS('Client Level Data'!$C:$C,"Adults Only",'Client Level Data'!$E:$E,$C$34,'Client Level Data'!$H:$H,"Yes")</f>
        <v>0</v>
      </c>
      <c r="E39" s="47"/>
      <c r="F39" s="8">
        <f>COUNTIFS('Client Level Data'!$C:$C,"Adults &amp; Children",'Client Level Data'!$E:$E,$C$34,'Client Level Data'!$H:$H,"Yes")</f>
        <v>0</v>
      </c>
      <c r="G39" s="47"/>
      <c r="H39" s="8">
        <f>COUNTIFS('Client Level Data'!$C:$C,"Children Only",'Client Level Data'!$E:$E,$C$34,'Client Level Data'!$H:$H,"Yes")</f>
        <v>0</v>
      </c>
      <c r="I39" s="4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50"/>
      <c r="C40" s="9" t="s">
        <v>60</v>
      </c>
      <c r="D40" s="8">
        <f>COUNTIFS('Client Level Data'!$C:$C,"Adults Only",'Client Level Data'!$E:$E,$C$34,'Client Level Data'!$I:$I,"Yes")</f>
        <v>0</v>
      </c>
      <c r="E40" s="47"/>
      <c r="F40" s="8">
        <f>COUNTIFS('Client Level Data'!$C:$C,"Adults &amp; Children",'Client Level Data'!$E:$E,$C$34,'Client Level Data'!$I:$I,"Yes")</f>
        <v>0</v>
      </c>
      <c r="G40" s="47"/>
      <c r="H40" s="8">
        <f>COUNTIFS('Client Level Data'!$C:$C,"Children Only",'Client Level Data'!$E:$E,$C$34,'Client Level Data'!$I:$I,"Yes")</f>
        <v>0</v>
      </c>
      <c r="I40" s="4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50"/>
      <c r="C41" s="9" t="s">
        <v>61</v>
      </c>
      <c r="D41" s="8">
        <f>COUNTIFS('Client Level Data'!$C:$C,"Adults Only",'Client Level Data'!$E:$E,$C$34,'Client Level Data'!$J:$J,"Yes")</f>
        <v>0</v>
      </c>
      <c r="E41" s="47"/>
      <c r="F41" s="8">
        <f>COUNTIFS('Client Level Data'!$C:$C,"Adults &amp; Children",'Client Level Data'!$E:$E,$C$34,'Client Level Data'!$J:$J,"Yes")</f>
        <v>0</v>
      </c>
      <c r="G41" s="47"/>
      <c r="H41" s="8">
        <f>COUNTIFS('Client Level Data'!$C:$C,"Children Only",'Client Level Data'!$E:$E,$C$34,'Client Level Data'!$J:$J,"Yes")</f>
        <v>0</v>
      </c>
      <c r="I41" s="4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50"/>
      <c r="C42" s="9" t="s">
        <v>62</v>
      </c>
      <c r="D42" s="8">
        <f>COUNTIFS('Client Level Data'!$C:$C,"Adults Only",'Client Level Data'!$E:$E,$C$34,'Client Level Data'!$K:$K,"Yes")</f>
        <v>0</v>
      </c>
      <c r="E42" s="47"/>
      <c r="F42" s="8">
        <f>COUNTIFS('Client Level Data'!$C:$C,"Adults &amp; Children",'Client Level Data'!$E:$E,$C$34,'Client Level Data'!$K:$K,"Yes")</f>
        <v>0</v>
      </c>
      <c r="G42" s="47"/>
      <c r="H42" s="8">
        <f>COUNTIFS('Client Level Data'!$C:$C,"Children Only",'Client Level Data'!$E:$E,$C$34,'Client Level Data'!$K:$K,"Yes")</f>
        <v>0</v>
      </c>
      <c r="I42" s="4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50"/>
      <c r="C43" s="9" t="s">
        <v>63</v>
      </c>
      <c r="D43" s="8">
        <f>COUNTIFS('Client Level Data'!$C:$C,"Adults Only",'Client Level Data'!$E:$E,$C$34,'Client Level Data'!$L:$L,"Yes")</f>
        <v>0</v>
      </c>
      <c r="E43" s="47"/>
      <c r="F43" s="8">
        <f>COUNTIFS('Client Level Data'!$C:$C,"Adults &amp; Children",'Client Level Data'!$E:$E,$C$34,'Client Level Data'!$L:$L,"Yes")</f>
        <v>0</v>
      </c>
      <c r="G43" s="47"/>
      <c r="H43" s="8">
        <f>COUNTIFS('Client Level Data'!$C:$C,"Children Only",'Client Level Data'!$E:$E,$C$34,'Client Level Data'!$L:$L,"Yes")</f>
        <v>0</v>
      </c>
      <c r="I43" s="47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54" t="s">
        <v>66</v>
      </c>
      <c r="C44" s="54"/>
      <c r="D44" s="54"/>
      <c r="E44" s="55"/>
      <c r="F44" s="54"/>
      <c r="G44" s="55"/>
      <c r="H44" s="54"/>
      <c r="I44" s="5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50"/>
      <c r="C45" s="9" t="s">
        <v>67</v>
      </c>
      <c r="D45" s="8">
        <f>COUNTIFS('Client Level Data'!$C:$C,"Adults Only",'Client Level Data'!$M:$M,$C45)</f>
        <v>0</v>
      </c>
      <c r="E45" s="57" t="s">
        <v>58</v>
      </c>
      <c r="F45" s="8">
        <f>COUNTIFS('Client Level Data'!$C:$C,"Adults &amp; Children",'Client Level Data'!$M:$M,$C45)</f>
        <v>0</v>
      </c>
      <c r="G45" s="57" t="s">
        <v>58</v>
      </c>
      <c r="H45" s="8">
        <f>COUNTIFS('Client Level Data'!$C:$C,"Children Only",'Client Level Data'!$M:$M,$C45)</f>
        <v>0</v>
      </c>
      <c r="I45" s="57" t="s">
        <v>58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50"/>
      <c r="C46" s="9" t="s">
        <v>68</v>
      </c>
      <c r="D46" s="8">
        <f>COUNTIFS('Client Level Data'!$C:$C,"Adults Only",'Client Level Data'!$M:$M,$C46)</f>
        <v>0</v>
      </c>
      <c r="E46" s="57"/>
      <c r="F46" s="8">
        <f>COUNTIFS('Client Level Data'!$C:$C,"Adults &amp; Children",'Client Level Data'!$M:$M,$C46)</f>
        <v>0</v>
      </c>
      <c r="G46" s="57"/>
      <c r="H46" s="8">
        <f>COUNTIFS('Client Level Data'!$C:$C,"Children Only",'Client Level Data'!$M:$M,$C46)</f>
        <v>0</v>
      </c>
      <c r="I46" s="5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50"/>
      <c r="C47" s="9" t="s">
        <v>69</v>
      </c>
      <c r="D47" s="8">
        <f>COUNTIFS('Client Level Data'!$C:$C,"Adults Only",'Client Level Data'!$M:$M,$C47)</f>
        <v>0</v>
      </c>
      <c r="E47" s="57"/>
      <c r="F47" s="8">
        <f>COUNTIFS('Client Level Data'!$C:$C,"Adults &amp; Children",'Client Level Data'!$M:$M,$C47)</f>
        <v>0</v>
      </c>
      <c r="G47" s="57"/>
      <c r="H47" s="8">
        <f>COUNTIFS('Client Level Data'!$C:$C,"Children Only",'Client Level Data'!$M:$M,$C47)</f>
        <v>0</v>
      </c>
      <c r="I47" s="5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50"/>
      <c r="C48" s="9" t="s">
        <v>70</v>
      </c>
      <c r="D48" s="8">
        <f>COUNTIFS('Client Level Data'!$C:$C,"Adults Only",'Client Level Data'!$M:$M,$C48)</f>
        <v>0</v>
      </c>
      <c r="E48" s="57"/>
      <c r="F48" s="8">
        <f>COUNTIFS('Client Level Data'!$C:$C,"Adults &amp; Children",'Client Level Data'!$M:$M,$C48)</f>
        <v>0</v>
      </c>
      <c r="G48" s="57"/>
      <c r="H48" s="8">
        <f>COUNTIFS('Client Level Data'!$C:$C,"Children Only",'Client Level Data'!$M:$M,$C48)</f>
        <v>0</v>
      </c>
      <c r="I48" s="5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50"/>
      <c r="C49" s="9" t="s">
        <v>71</v>
      </c>
      <c r="D49" s="8">
        <f>COUNTIFS('Client Level Data'!$C:$C,"Adults Only",'Client Level Data'!$M:$M,$C49)</f>
        <v>0</v>
      </c>
      <c r="E49" s="57"/>
      <c r="F49" s="8">
        <f>COUNTIFS('Client Level Data'!$C:$C,"Adults &amp; Children",'Client Level Data'!$M:$M,$C49)</f>
        <v>0</v>
      </c>
      <c r="G49" s="57"/>
      <c r="H49" s="8">
        <f>COUNTIFS('Client Level Data'!$C:$C,"Children Only",'Client Level Data'!$M:$M,$C49)</f>
        <v>0</v>
      </c>
      <c r="I49" s="5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50"/>
      <c r="C50" s="9" t="s">
        <v>72</v>
      </c>
      <c r="D50" s="8">
        <f>COUNTIFS('Client Level Data'!$C:$C,"Adults Only",'Client Level Data'!$M:$M,$C50)</f>
        <v>0</v>
      </c>
      <c r="E50" s="57"/>
      <c r="F50" s="8">
        <f>COUNTIFS('Client Level Data'!$C:$C,"Adults &amp; Children",'Client Level Data'!$M:$M,$C50)</f>
        <v>0</v>
      </c>
      <c r="G50" s="57"/>
      <c r="H50" s="8">
        <f>COUNTIFS('Client Level Data'!$C:$C,"Children Only",'Client Level Data'!$M:$M,$C50)</f>
        <v>0</v>
      </c>
      <c r="I50" s="5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50"/>
      <c r="C51" s="9" t="s">
        <v>73</v>
      </c>
      <c r="D51" s="8">
        <f>COUNTIFS('Client Level Data'!$C:$C,"Adults Only",'Client Level Data'!$M:$M,$C51)</f>
        <v>0</v>
      </c>
      <c r="F51" s="8">
        <f>COUNTIFS('Client Level Data'!$C:$C,"Adults &amp; Children",'Client Level Data'!$M:$M,$C51)</f>
        <v>0</v>
      </c>
      <c r="H51" s="8">
        <f>COUNTIFS('Client Level Data'!$C:$C,"Children Only",'Client Level Data'!$M:$M,$C51)</f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50"/>
      <c r="C52" s="9" t="s">
        <v>74</v>
      </c>
      <c r="D52" s="8">
        <f>COUNTIFS('Client Level Data'!$C:$C,"Adults Only",'Client Level Data'!$M:$M,$C52)</f>
        <v>0</v>
      </c>
      <c r="F52" s="8">
        <f>COUNTIFS('Client Level Data'!$C:$C,"Adults &amp; Children",'Client Level Data'!$M:$M,$C52)</f>
        <v>0</v>
      </c>
      <c r="H52" s="8">
        <f>COUNTIFS('Client Level Data'!$C:$C,"Children Only",'Client Level Data'!$M:$M,$C52)</f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50"/>
      <c r="C53" s="9" t="s">
        <v>75</v>
      </c>
      <c r="D53" s="8">
        <f>COUNTIFS('Client Level Data'!$C:$C,"Adults Only",'Client Level Data'!$M:$M,$C53)</f>
        <v>0</v>
      </c>
      <c r="F53" s="8">
        <f>COUNTIFS('Client Level Data'!$C:$C,"Adults &amp; Children",'Client Level Data'!$M:$M,$C53)</f>
        <v>0</v>
      </c>
      <c r="H53" s="8">
        <f>COUNTIFS('Client Level Data'!$C:$C,"Children Only",'Client Level Data'!$M:$M,$C53)</f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50"/>
      <c r="C54" s="9" t="s">
        <v>76</v>
      </c>
      <c r="D54" s="8">
        <f>COUNTIFS('Client Level Data'!$C:$C,"Adults Only",'Client Level Data'!$M:$M,$C54)</f>
        <v>0</v>
      </c>
      <c r="F54" s="8">
        <f>COUNTIFS('Client Level Data'!$C:$C,"Adults &amp; Children",'Client Level Data'!$M:$M,$C54)</f>
        <v>0</v>
      </c>
      <c r="H54" s="8">
        <f>COUNTIFS('Client Level Data'!$C:$C,"Children Only",'Client Level Data'!$M:$M,$C54)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50"/>
      <c r="C55" s="9" t="s">
        <v>77</v>
      </c>
      <c r="D55" s="8">
        <f>COUNTIFS('Client Level Data'!$C:$C,"Adults Only",'Client Level Data'!$M:$M,$C55)</f>
        <v>0</v>
      </c>
      <c r="F55" s="8">
        <f>COUNTIFS('Client Level Data'!$C:$C,"Adults &amp; Children",'Client Level Data'!$M:$M,$C55)</f>
        <v>0</v>
      </c>
      <c r="H55" s="8">
        <f>COUNTIFS('Client Level Data'!$C:$C,"Children Only",'Client Level Data'!$M:$M,$C55)</f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50"/>
      <c r="C56" s="9" t="s">
        <v>78</v>
      </c>
      <c r="D56" s="8">
        <f>COUNTIFS('Client Level Data'!$C:$C,"Adults Only",'Client Level Data'!$M:$M,$C56)</f>
        <v>0</v>
      </c>
      <c r="F56" s="8">
        <f>COUNTIFS('Client Level Data'!$C:$C,"Adults &amp; Children",'Client Level Data'!$M:$M,$C56)</f>
        <v>0</v>
      </c>
      <c r="H56" s="8">
        <f>COUNTIFS('Client Level Data'!$C:$C,"Children Only",'Client Level Data'!$M:$M,$C56)</f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50"/>
      <c r="C57" s="9" t="s">
        <v>79</v>
      </c>
      <c r="D57" s="8">
        <f>COUNTIFS('Client Level Data'!$C:$C,"Adults Only",'Client Level Data'!$M:$M,$C57)</f>
        <v>0</v>
      </c>
      <c r="F57" s="8">
        <f>COUNTIFS('Client Level Data'!$C:$C,"Adults &amp; Children",'Client Level Data'!$M:$M,$C57)</f>
        <v>0</v>
      </c>
      <c r="H57" s="8">
        <f>COUNTIFS('Client Level Data'!$C:$C,"Children Only",'Client Level Data'!$M:$M,$C57)</f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50"/>
      <c r="C58" s="9" t="s">
        <v>80</v>
      </c>
      <c r="D58" s="8">
        <f>COUNTIFS('Client Level Data'!$C:$C,"Adults Only",'Client Level Data'!$M:$M,$C58)</f>
        <v>0</v>
      </c>
      <c r="F58" s="8">
        <f>COUNTIFS('Client Level Data'!$C:$C,"Adults &amp; Children",'Client Level Data'!$M:$M,$C58)</f>
        <v>0</v>
      </c>
      <c r="H58" s="8">
        <f>COUNTIFS('Client Level Data'!$C:$C,"Children Only",'Client Level Data'!$M:$M,$C58)</f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50"/>
      <c r="C59" s="9" t="s">
        <v>81</v>
      </c>
      <c r="D59" s="8">
        <f>COUNTIFS('Client Level Data'!$C:$C,"Adults Only",'Client Level Data'!$M:$M,$C59)</f>
        <v>0</v>
      </c>
      <c r="F59" s="8">
        <f>COUNTIFS('Client Level Data'!$C:$C,"Adults &amp; Children",'Client Level Data'!$M:$M,$C59)</f>
        <v>0</v>
      </c>
      <c r="H59" s="8">
        <f>COUNTIFS('Client Level Data'!$C:$C,"Children Only",'Client Level Data'!$M:$M,$C59)</f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50"/>
      <c r="C60" s="9" t="s">
        <v>54</v>
      </c>
      <c r="D60" s="8">
        <f>COUNTIFS('Client Level Data'!$C:$C,"Adults Only",'Client Level Data'!$M:$M,$C60)</f>
        <v>0</v>
      </c>
      <c r="E60" s="47" t="str">
        <f>IF(SUM(D45:D60)=D16,LEFT(E28,1),RIGHT(E28,1))</f>
        <v>a</v>
      </c>
      <c r="F60" s="8">
        <f>COUNTIFS('Client Level Data'!$C:$C,"Adults &amp; Children",'Client Level Data'!$M:$M,$C60)</f>
        <v>0</v>
      </c>
      <c r="G60" s="47" t="str">
        <f>IF(SUM(F45:F60)=F16,LEFT(G28,1),RIGHT(G28,1))</f>
        <v>a</v>
      </c>
      <c r="H60" s="8">
        <f>COUNTIFS('Client Level Data'!$C:$C,"Children Only",'Client Level Data'!$M:$M,$C60)</f>
        <v>0</v>
      </c>
      <c r="I60" s="47" t="str">
        <f>IF(SUM(H45:H60)=H16,LEFT(I28,1),RIGHT(I28,1))</f>
        <v>a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54" t="s">
        <v>82</v>
      </c>
      <c r="C61" s="54"/>
      <c r="D61" s="54"/>
      <c r="E61" s="55"/>
      <c r="F61" s="54"/>
      <c r="G61" s="55"/>
      <c r="H61" s="54"/>
      <c r="I61" s="5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50"/>
      <c r="C62" s="9" t="s">
        <v>83</v>
      </c>
      <c r="D62" s="10" t="s">
        <v>47</v>
      </c>
      <c r="E62" s="47"/>
      <c r="F62" s="8">
        <f>ROUNDUP(SUMIFS('Client Level Data'!Y:Y,'Client Level Data'!C:C,"Adults &amp; Children",'Client Level Data'!AA:AA,"Chronic Flag"),0)</f>
        <v>0</v>
      </c>
      <c r="G62" s="47"/>
      <c r="H62" s="10" t="s">
        <v>47</v>
      </c>
      <c r="I62" s="4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9" t="s">
        <v>84</v>
      </c>
      <c r="D63" s="8">
        <f>COUNTIFS('Client Level Data'!C:C,"Adults Only",'Client Level Data'!AA:AA,"Chronic Flag")</f>
        <v>0</v>
      </c>
      <c r="E63" s="47"/>
      <c r="F63" s="8">
        <f>COUNTIFS('Client Level Data'!C:C,"Adults &amp; Children",'Client Level Data'!AA:AA,"Chronic Flag")</f>
        <v>0</v>
      </c>
      <c r="G63" s="47"/>
      <c r="H63" s="8">
        <f>COUNTIFS('Client Level Data'!C:C,"Children Only",'Client Level Data'!AA:AA,"Chronic Flag")</f>
        <v>0</v>
      </c>
      <c r="I63" s="4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60"/>
      <c r="C64" s="64"/>
      <c r="D64" s="61"/>
      <c r="E64" s="62"/>
      <c r="F64" s="64"/>
      <c r="G64" s="63"/>
      <c r="H64" s="60"/>
      <c r="I64" s="6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2" customHeight="1">
      <c r="A65" s="1"/>
      <c r="B65" s="90" t="s">
        <v>85</v>
      </c>
      <c r="C65" s="87"/>
      <c r="D65" s="87"/>
      <c r="E65" s="87"/>
      <c r="F65" s="87"/>
      <c r="G65" s="87"/>
      <c r="H65" s="8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91" t="s">
        <v>86</v>
      </c>
      <c r="C66" s="92"/>
      <c r="D66" s="6" t="s">
        <v>37</v>
      </c>
      <c r="E66" s="47"/>
      <c r="F66" s="6" t="s">
        <v>38</v>
      </c>
      <c r="G66" s="47"/>
      <c r="H66" s="1"/>
      <c r="J66" s="6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93"/>
      <c r="C67" s="94"/>
      <c r="D67" s="48" t="s">
        <v>40</v>
      </c>
      <c r="E67" s="47"/>
      <c r="F67" s="48" t="s">
        <v>87</v>
      </c>
      <c r="G67" s="47"/>
      <c r="H67" s="1"/>
      <c r="J67" s="65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50"/>
      <c r="C68" s="11" t="str">
        <f>"Total number of HOUSEHOLDS" &amp; CHAR(10) &amp; "with a Veteran"</f>
        <v>Total number of HOUSEHOLDS
with a Veteran</v>
      </c>
      <c r="D68" s="12">
        <f>ROUNDUP(SUMIFS('Client Level Data'!Y:Y,'Client Level Data'!C:C,"Adults Only",'Client Level Data'!AE:AE,"Vet Flag"),0)</f>
        <v>0</v>
      </c>
      <c r="E68" s="47"/>
      <c r="F68" s="12">
        <f>ROUNDUP(SUMIFS('Client Level Data'!Y:Y,'Client Level Data'!C:C,"Adults &amp; Children",'Client Level Data'!AE:AE,"Vet Flag"),0)</f>
        <v>0</v>
      </c>
      <c r="G68" s="47"/>
      <c r="H68" s="1"/>
      <c r="J68" s="65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53"/>
      <c r="C69" s="13" t="str">
        <f>"Total number of PERSONS" &amp; CHAR(10) &amp; "in households with a Veteran"</f>
        <v>Total number of PERSONS
in households with a Veteran</v>
      </c>
      <c r="D69" s="12">
        <f>COUNTIFS('Client Level Data'!C:C,"Adults Only",'Client Level Data'!AE:AE,"Vet Flag")</f>
        <v>0</v>
      </c>
      <c r="E69" s="66" t="str">
        <f>IF(D69&lt;=D16,LEFT(E28,1),RIGHT(E28,1))</f>
        <v>a</v>
      </c>
      <c r="F69" s="12">
        <f>COUNTIFS('Client Level Data'!C:C,"Adults &amp; Children",'Client Level Data'!AE:AE,"Vet Flag")</f>
        <v>0</v>
      </c>
      <c r="G69" s="66" t="str">
        <f>IF(F69&lt;=F16,LEFT(E28,1),RIGHT(E28,1))</f>
        <v>a</v>
      </c>
      <c r="H69" s="1"/>
      <c r="J69" s="6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53"/>
      <c r="C70" s="14" t="s">
        <v>88</v>
      </c>
      <c r="D70" s="12">
        <f>COUNTIFS('Client Level Data'!C:C,"Adults Only",'Client Level Data'!O:O,"Yes")</f>
        <v>0</v>
      </c>
      <c r="E70" s="66" t="str">
        <f>IF(D70&lt;=D69,LEFT(E28,1),RIGHT(E28,1))</f>
        <v>a</v>
      </c>
      <c r="F70" s="12">
        <f>COUNTIFS('Client Level Data'!C:C,"Adults &amp; Children",'Client Level Data'!O:O,"Yes")</f>
        <v>0</v>
      </c>
      <c r="G70" s="66" t="str">
        <f>IF(F70&lt;=F69,LEFT(G28,1),RIGHT(G28,1))</f>
        <v>a</v>
      </c>
      <c r="H70" s="1"/>
      <c r="J70" s="6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54" t="s">
        <v>89</v>
      </c>
      <c r="C71" s="54"/>
      <c r="D71" s="54"/>
      <c r="E71" s="68"/>
      <c r="F71" s="54"/>
      <c r="G71" s="55"/>
      <c r="H71" s="1"/>
      <c r="J71" s="69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50"/>
      <c r="C72" s="9" t="s">
        <v>56</v>
      </c>
      <c r="D72" s="8">
        <f>COUNTIFS('Client Level Data'!C:C,"Adults Only",'Client Level Data'!E:E,$C72,'Client Level Data'!O:O,"Yes")</f>
        <v>0</v>
      </c>
      <c r="E72" s="47"/>
      <c r="F72" s="8">
        <f>COUNTIFS('Client Level Data'!C:C,"Adults &amp; Children",'Client Level Data'!E:E,$C72,'Client Level Data'!O:O,"Yes")</f>
        <v>0</v>
      </c>
      <c r="G72" s="47"/>
      <c r="H72" s="1"/>
      <c r="J72" s="56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50"/>
      <c r="C73" s="9" t="s">
        <v>57</v>
      </c>
      <c r="D73" s="8">
        <f>COUNTIFS('Client Level Data'!C:C,"Adults Only",'Client Level Data'!E:E,$C73,'Client Level Data'!O:O,"Yes")</f>
        <v>0</v>
      </c>
      <c r="E73" s="33"/>
      <c r="F73" s="8">
        <f>COUNTIFS('Client Level Data'!C:C,"Adults &amp; Children",'Client Level Data'!E:E,$C73,'Client Level Data'!O:O,"Yes")</f>
        <v>0</v>
      </c>
      <c r="G73" s="33"/>
      <c r="H73" s="1"/>
      <c r="J73" s="56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50"/>
      <c r="C74" s="9" t="s">
        <v>59</v>
      </c>
      <c r="D74" s="8">
        <f>COUNTIFS('Client Level Data'!C:C,"Adults Only",'Client Level Data'!E:E,$C74,'Client Level Data'!O:O,"Yes")</f>
        <v>0</v>
      </c>
      <c r="E74" s="33"/>
      <c r="F74" s="8">
        <f>COUNTIFS('Client Level Data'!C:C,"Adults &amp; Children",'Client Level Data'!E:E,$C74,'Client Level Data'!O:O,"Yes")</f>
        <v>0</v>
      </c>
      <c r="G74" s="33"/>
      <c r="H74" s="1"/>
      <c r="J74" s="56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50"/>
      <c r="C75" s="9" t="s">
        <v>60</v>
      </c>
      <c r="D75" s="8">
        <f>COUNTIFS('Client Level Data'!C:C,"Adults Only",'Client Level Data'!E:E,$C75,'Client Level Data'!O:O,"Yes")</f>
        <v>0</v>
      </c>
      <c r="E75" s="33"/>
      <c r="F75" s="8">
        <f>COUNTIFS('Client Level Data'!C:C,"Adults &amp; Children",'Client Level Data'!E:E,$C75,'Client Level Data'!O:O,"Yes")</f>
        <v>0</v>
      </c>
      <c r="G75" s="33"/>
      <c r="H75" s="1"/>
      <c r="J75" s="56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50"/>
      <c r="C76" s="9" t="s">
        <v>61</v>
      </c>
      <c r="D76" s="8">
        <f>COUNTIFS('Client Level Data'!C:C,"Adults Only",'Client Level Data'!E:E,$C76,'Client Level Data'!O:O,"Yes")</f>
        <v>0</v>
      </c>
      <c r="E76" s="57" t="s">
        <v>58</v>
      </c>
      <c r="F76" s="8">
        <f>COUNTIFS('Client Level Data'!C:C,"Adults &amp; Children",'Client Level Data'!E:E,$C76,'Client Level Data'!O:O,"Yes")</f>
        <v>0</v>
      </c>
      <c r="G76" s="57" t="s">
        <v>58</v>
      </c>
      <c r="H76" s="1"/>
      <c r="J76" s="56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50"/>
      <c r="C77" s="9" t="s">
        <v>62</v>
      </c>
      <c r="D77" s="8">
        <f>COUNTIFS('Client Level Data'!C:C,"Adults Only",'Client Level Data'!E:E,$C77,'Client Level Data'!O:O,"Yes")</f>
        <v>0</v>
      </c>
      <c r="E77" s="57"/>
      <c r="F77" s="8">
        <f>COUNTIFS('Client Level Data'!C:C,"Adults &amp; Children",'Client Level Data'!E:E,$C77,'Client Level Data'!O:O,"Yes")</f>
        <v>0</v>
      </c>
      <c r="G77" s="57"/>
      <c r="H77" s="1"/>
      <c r="J77" s="56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50"/>
      <c r="C78" s="9" t="s">
        <v>63</v>
      </c>
      <c r="D78" s="8">
        <f>COUNTIFS('Client Level Data'!C:C,"Adults Only",'Client Level Data'!E:E,$C78,'Client Level Data'!O:O,"Yes")</f>
        <v>0</v>
      </c>
      <c r="E78" s="57"/>
      <c r="F78" s="8">
        <f>COUNTIFS('Client Level Data'!C:C,"Adults &amp; Children",'Client Level Data'!E:E,$C78,'Client Level Data'!O:O,"Yes")</f>
        <v>0</v>
      </c>
      <c r="G78" s="57"/>
      <c r="H78" s="1"/>
      <c r="J78" s="56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50"/>
      <c r="C79" s="9" t="s">
        <v>64</v>
      </c>
      <c r="D79" s="8">
        <f>COUNTIFS('Client Level Data'!C:C,"Adults Only",'Client Level Data'!E:E,$C79,'Client Level Data'!O:O,"Yes")</f>
        <v>0</v>
      </c>
      <c r="E79" s="57"/>
      <c r="F79" s="8">
        <f>COUNTIFS('Client Level Data'!C:C,"Adults &amp; Children",'Client Level Data'!E:E,$C79,'Client Level Data'!O:O,"Yes")</f>
        <v>0</v>
      </c>
      <c r="G79" s="57"/>
      <c r="H79" s="1"/>
      <c r="J79" s="56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50"/>
      <c r="C80" s="9" t="s">
        <v>54</v>
      </c>
      <c r="D80" s="8">
        <f>COUNTIFS('Client Level Data'!C:C,"Adults Only",'Client Level Data'!E:E,$C80,'Client Level Data'!O:O,"Yes")</f>
        <v>0</v>
      </c>
      <c r="E80" s="47" t="str">
        <f>IF(SUM(D72:D80)=D70,LEFT(E76,1),RIGHT(E76,1))</f>
        <v>a</v>
      </c>
      <c r="F80" s="8">
        <f>COUNTIFS('Client Level Data'!C:C,"Adults &amp; Children",'Client Level Data'!E:E,$C80,'Client Level Data'!O:O,"Yes")</f>
        <v>0</v>
      </c>
      <c r="G80" s="47" t="str">
        <f>IF(SUM(F72:F80)=F70,LEFT(G76,1),RIGHT(G76,1))</f>
        <v>a</v>
      </c>
      <c r="H80" s="1"/>
      <c r="J80" s="56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54" t="s">
        <v>90</v>
      </c>
      <c r="C81" s="79"/>
      <c r="D81" s="58"/>
      <c r="E81" s="59"/>
      <c r="F81" s="58"/>
      <c r="G81" s="47"/>
      <c r="H81" s="1"/>
      <c r="J81" s="56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50"/>
      <c r="C82" s="9" t="s">
        <v>56</v>
      </c>
      <c r="D82" s="8">
        <f>COUNTIFS('Client Level Data'!$C:$C,"Adults Only",'Client Level Data'!$E:$E,$C$34,'Client Level Data'!F:F,"Yes",'Client Level Data'!O:O,"Yes")</f>
        <v>0</v>
      </c>
      <c r="E82" s="47"/>
      <c r="F82" s="8">
        <f>COUNTIFS('Client Level Data'!$C:$C,"Adults &amp; Children",'Client Level Data'!$E:$E,$C$34,'Client Level Data'!F:F,"Yes",'Client Level Data'!O:O,"Yes")</f>
        <v>0</v>
      </c>
      <c r="G82" s="47"/>
      <c r="H82" s="1"/>
      <c r="J82" s="56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50"/>
      <c r="C83" s="9" t="s">
        <v>57</v>
      </c>
      <c r="D83" s="8">
        <f>COUNTIFS('Client Level Data'!$C:$C,"Adults Only",'Client Level Data'!$E:$E,$C$34,'Client Level Data'!G:G,"Yes",'Client Level Data'!O:O,"Yes")</f>
        <v>0</v>
      </c>
      <c r="E83" s="47"/>
      <c r="F83" s="8">
        <f>COUNTIFS('Client Level Data'!$C:$C,"Adults &amp; Children",'Client Level Data'!$E:$E,$C$34,'Client Level Data'!$G:$G,"Yes",'Client Level Data'!O:O,"Yes")</f>
        <v>0</v>
      </c>
      <c r="G83" s="47"/>
      <c r="H83" s="1"/>
      <c r="J83" s="56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50"/>
      <c r="C84" s="9" t="s">
        <v>59</v>
      </c>
      <c r="D84" s="8">
        <f>COUNTIFS('Client Level Data'!$C:$C,"Adults Only",'Client Level Data'!$E:$E,$C$34,'Client Level Data'!H:H,"Yes",'Client Level Data'!O:O,"Yes")</f>
        <v>0</v>
      </c>
      <c r="E84" s="47"/>
      <c r="F84" s="8">
        <f>COUNTIFS('Client Level Data'!$C:$C,"Adults &amp; Children",'Client Level Data'!$E:$E,$C$34,'Client Level Data'!$H:$H,"Yes",'Client Level Data'!O:O,"Yes")</f>
        <v>0</v>
      </c>
      <c r="G84" s="47"/>
      <c r="H84" s="1"/>
      <c r="J84" s="56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50"/>
      <c r="C85" s="9" t="s">
        <v>60</v>
      </c>
      <c r="D85" s="8">
        <f>COUNTIFS('Client Level Data'!$C:$C,"Adults Only",'Client Level Data'!$E:$E,$C$34,'Client Level Data'!I:I,"Yes",'Client Level Data'!O:O,"Yes")</f>
        <v>0</v>
      </c>
      <c r="E85" s="47"/>
      <c r="F85" s="8">
        <f>COUNTIFS('Client Level Data'!$C:$C,"Adults &amp; Children",'Client Level Data'!$E:$E,$C$34,'Client Level Data'!$I:$I,"Yes",'Client Level Data'!O:O,"Yes")</f>
        <v>0</v>
      </c>
      <c r="G85" s="47"/>
      <c r="H85" s="1"/>
      <c r="J85" s="56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50"/>
      <c r="C86" s="9" t="s">
        <v>61</v>
      </c>
      <c r="D86" s="8">
        <f>COUNTIFS('Client Level Data'!$C:$C,"Adults Only",'Client Level Data'!$E:$E,$C$34,'Client Level Data'!J:J,"Yes",'Client Level Data'!O:O,"Yes")</f>
        <v>0</v>
      </c>
      <c r="E86" s="47"/>
      <c r="F86" s="8">
        <f>COUNTIFS('Client Level Data'!$C:$C,"Adults &amp; Children",'Client Level Data'!$E:$E,$C$34,'Client Level Data'!$J:$J,"Yes",'Client Level Data'!O:O,"Yes")</f>
        <v>0</v>
      </c>
      <c r="G86" s="47"/>
      <c r="H86" s="1"/>
      <c r="J86" s="56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50"/>
      <c r="C87" s="9" t="s">
        <v>62</v>
      </c>
      <c r="D87" s="8">
        <f>COUNTIFS('Client Level Data'!$C:$C,"Adults Only",'Client Level Data'!$E:$E,$C$34,'Client Level Data'!K:K,"Yes",'Client Level Data'!O:O,"Yes")</f>
        <v>0</v>
      </c>
      <c r="E87" s="47"/>
      <c r="F87" s="8">
        <f>COUNTIFS('Client Level Data'!$C:$C,"Adults &amp; Children",'Client Level Data'!$E:$E,$C$34,'Client Level Data'!$K:$K,"Yes",'Client Level Data'!O:O,"Yes")</f>
        <v>0</v>
      </c>
      <c r="G87" s="47"/>
      <c r="H87" s="1"/>
      <c r="J87" s="56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50"/>
      <c r="C88" s="9" t="s">
        <v>63</v>
      </c>
      <c r="D88" s="8">
        <f>COUNTIFS('Client Level Data'!$C:$C,"Adults Only",'Client Level Data'!$E:$E,$C$34,'Client Level Data'!L:L,"Yes",'Client Level Data'!O:O,"Yes")</f>
        <v>0</v>
      </c>
      <c r="E88" s="47"/>
      <c r="F88" s="8">
        <f>COUNTIFS('Client Level Data'!$C:$C,"Adults &amp; Children",'Client Level Data'!$E:$E,$C$34,'Client Level Data'!$L:$L,"Yes",'Client Level Data'!O:O,"Yes")</f>
        <v>0</v>
      </c>
      <c r="G88" s="47"/>
      <c r="H88" s="1"/>
      <c r="J88" s="56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54" t="s">
        <v>91</v>
      </c>
      <c r="C89" s="54"/>
      <c r="D89" s="54"/>
      <c r="E89" s="68"/>
      <c r="F89" s="54"/>
      <c r="G89" s="55"/>
      <c r="H89" s="1"/>
      <c r="J89" s="69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50"/>
      <c r="C90" s="9" t="s">
        <v>67</v>
      </c>
      <c r="D90" s="8">
        <f>COUNTIFS('Client Level Data'!C:C,"Adults Only",'Client Level Data'!M:M,$C90,'Client Level Data'!O:O,"Yes")</f>
        <v>0</v>
      </c>
      <c r="E90" s="57" t="s">
        <v>58</v>
      </c>
      <c r="F90" s="8">
        <f>COUNTIFS('Client Level Data'!C:C,"Adults &amp; Children",'Client Level Data'!M:M,$C90,'Client Level Data'!O:O,"Yes")</f>
        <v>0</v>
      </c>
      <c r="G90" s="57" t="s">
        <v>58</v>
      </c>
      <c r="H90" s="1"/>
      <c r="J90" s="56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50"/>
      <c r="C91" s="9" t="s">
        <v>68</v>
      </c>
      <c r="D91" s="8">
        <f>COUNTIFS('Client Level Data'!C:C,"Adults Only",'Client Level Data'!M:M,$C91,'Client Level Data'!O:O,"Yes")</f>
        <v>0</v>
      </c>
      <c r="E91" s="57"/>
      <c r="F91" s="8">
        <f>COUNTIFS('Client Level Data'!C:C,"Adults &amp; Children",'Client Level Data'!M:M,$C91,'Client Level Data'!O:O,"Yes")</f>
        <v>0</v>
      </c>
      <c r="G91" s="57"/>
      <c r="H91" s="1"/>
      <c r="J91" s="56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50"/>
      <c r="C92" s="9" t="s">
        <v>69</v>
      </c>
      <c r="D92" s="8">
        <f>COUNTIFS('Client Level Data'!C:C,"Adults Only",'Client Level Data'!M:M,$C92,'Client Level Data'!O:O,"Yes")</f>
        <v>0</v>
      </c>
      <c r="E92" s="57"/>
      <c r="F92" s="8">
        <f>COUNTIFS('Client Level Data'!C:C,"Adults &amp; Children",'Client Level Data'!M:M,$C92,'Client Level Data'!O:O,"Yes")</f>
        <v>0</v>
      </c>
      <c r="G92" s="57"/>
      <c r="H92" s="1"/>
      <c r="J92" s="56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50"/>
      <c r="C93" s="9" t="s">
        <v>70</v>
      </c>
      <c r="D93" s="8">
        <f>COUNTIFS('Client Level Data'!C:C,"Adults Only",'Client Level Data'!M:M,$C93,'Client Level Data'!O:O,"Yes")</f>
        <v>0</v>
      </c>
      <c r="E93" s="57"/>
      <c r="F93" s="8">
        <f>COUNTIFS('Client Level Data'!C:C,"Adults &amp; Children",'Client Level Data'!M:M,$C93,'Client Level Data'!O:O,"Yes")</f>
        <v>0</v>
      </c>
      <c r="G93" s="57"/>
      <c r="H93" s="1"/>
      <c r="J93" s="56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50"/>
      <c r="C94" s="9" t="s">
        <v>71</v>
      </c>
      <c r="D94" s="8">
        <f>COUNTIFS('Client Level Data'!C:C,"Adults Only",'Client Level Data'!M:M,$C94,'Client Level Data'!O:O,"Yes")</f>
        <v>0</v>
      </c>
      <c r="E94" s="57"/>
      <c r="F94" s="8">
        <f>COUNTIFS('Client Level Data'!C:C,"Adults &amp; Children",'Client Level Data'!M:M,$C94,'Client Level Data'!O:O,"Yes")</f>
        <v>0</v>
      </c>
      <c r="G94" s="57"/>
      <c r="H94" s="1"/>
      <c r="J94" s="56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50"/>
      <c r="C95" s="9" t="s">
        <v>72</v>
      </c>
      <c r="D95" s="8">
        <f>COUNTIFS('Client Level Data'!C:C,"Adults Only",'Client Level Data'!M:M,$C95,'Client Level Data'!O:O,"Yes")</f>
        <v>0</v>
      </c>
      <c r="E95" s="57"/>
      <c r="F95" s="8">
        <f>COUNTIFS('Client Level Data'!C:C,"Adults &amp; Children",'Client Level Data'!M:M,$C95,'Client Level Data'!O:O,"Yes")</f>
        <v>0</v>
      </c>
      <c r="G95" s="57"/>
      <c r="H95" s="1"/>
      <c r="J95" s="56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50"/>
      <c r="C96" s="9" t="s">
        <v>73</v>
      </c>
      <c r="D96" s="8">
        <f>COUNTIFS('Client Level Data'!C:C,"Adults Only",'Client Level Data'!M:M,$C96,'Client Level Data'!O:O,"Yes")</f>
        <v>0</v>
      </c>
      <c r="E96" s="57"/>
      <c r="F96" s="8">
        <f>COUNTIFS('Client Level Data'!C:C,"Adults &amp; Children",'Client Level Data'!M:M,$C96,'Client Level Data'!O:O,"Yes")</f>
        <v>0</v>
      </c>
      <c r="G96" s="57"/>
      <c r="H96" s="1"/>
      <c r="J96" s="56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50"/>
      <c r="C97" s="9" t="s">
        <v>74</v>
      </c>
      <c r="D97" s="8">
        <f>COUNTIFS('Client Level Data'!C:C,"Adults Only",'Client Level Data'!M:M,$C97,'Client Level Data'!O:O,"Yes")</f>
        <v>0</v>
      </c>
      <c r="E97" s="57"/>
      <c r="F97" s="8">
        <f>COUNTIFS('Client Level Data'!C:C,"Adults &amp; Children",'Client Level Data'!M:M,$C97,'Client Level Data'!O:O,"Yes")</f>
        <v>0</v>
      </c>
      <c r="G97" s="57"/>
      <c r="H97" s="1"/>
      <c r="J97" s="56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50"/>
      <c r="C98" s="9" t="s">
        <v>75</v>
      </c>
      <c r="D98" s="8">
        <f>COUNTIFS('Client Level Data'!C:C,"Adults Only",'Client Level Data'!M:M,$C98,'Client Level Data'!O:O,"Yes")</f>
        <v>0</v>
      </c>
      <c r="E98" s="57"/>
      <c r="F98" s="8">
        <f>COUNTIFS('Client Level Data'!C:C,"Adults &amp; Children",'Client Level Data'!M:M,$C98,'Client Level Data'!O:O,"Yes")</f>
        <v>0</v>
      </c>
      <c r="G98" s="57"/>
      <c r="H98" s="1"/>
      <c r="J98" s="56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50"/>
      <c r="C99" s="9" t="s">
        <v>76</v>
      </c>
      <c r="D99" s="8">
        <f>COUNTIFS('Client Level Data'!C:C,"Adults Only",'Client Level Data'!M:M,$C99,'Client Level Data'!O:O,"Yes")</f>
        <v>0</v>
      </c>
      <c r="E99" s="57"/>
      <c r="F99" s="8">
        <f>COUNTIFS('Client Level Data'!C:C,"Adults &amp; Children",'Client Level Data'!M:M,$C99,'Client Level Data'!O:O,"Yes")</f>
        <v>0</v>
      </c>
      <c r="G99" s="57"/>
      <c r="H99" s="1"/>
      <c r="J99" s="56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50"/>
      <c r="C100" s="9" t="s">
        <v>77</v>
      </c>
      <c r="D100" s="8">
        <f>COUNTIFS('Client Level Data'!C:C,"Adults Only",'Client Level Data'!M:M,$C100,'Client Level Data'!O:O,"Yes")</f>
        <v>0</v>
      </c>
      <c r="E100" s="57"/>
      <c r="F100" s="8">
        <f>COUNTIFS('Client Level Data'!C:C,"Adults &amp; Children",'Client Level Data'!M:M,$C100,'Client Level Data'!O:O,"Yes")</f>
        <v>0</v>
      </c>
      <c r="G100" s="57"/>
      <c r="H100" s="1"/>
      <c r="J100" s="56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50"/>
      <c r="C101" s="9" t="s">
        <v>78</v>
      </c>
      <c r="D101" s="8">
        <f>COUNTIFS('Client Level Data'!C:C,"Adults Only",'Client Level Data'!M:M,$C101,'Client Level Data'!O:O,"Yes")</f>
        <v>0</v>
      </c>
      <c r="E101" s="57"/>
      <c r="F101" s="8">
        <f>COUNTIFS('Client Level Data'!C:C,"Adults &amp; Children",'Client Level Data'!M:M,$C101,'Client Level Data'!O:O,"Yes")</f>
        <v>0</v>
      </c>
      <c r="G101" s="57"/>
      <c r="H101" s="1"/>
      <c r="J101" s="56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50"/>
      <c r="C102" s="9" t="s">
        <v>79</v>
      </c>
      <c r="D102" s="8">
        <f>COUNTIFS('Client Level Data'!C:C,"Adults Only",'Client Level Data'!M:M,$C102,'Client Level Data'!O:O,"Yes")</f>
        <v>0</v>
      </c>
      <c r="E102" s="57"/>
      <c r="F102" s="8">
        <f>COUNTIFS('Client Level Data'!C:C,"Adults &amp; Children",'Client Level Data'!M:M,$C102,'Client Level Data'!O:O,"Yes")</f>
        <v>0</v>
      </c>
      <c r="G102" s="57"/>
      <c r="H102" s="1"/>
      <c r="J102" s="56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50"/>
      <c r="C103" s="9" t="s">
        <v>80</v>
      </c>
      <c r="D103" s="8">
        <f>COUNTIFS('Client Level Data'!C:C,"Adults Only",'Client Level Data'!M:M,$C103,'Client Level Data'!O:O,"Yes")</f>
        <v>0</v>
      </c>
      <c r="E103" s="57"/>
      <c r="F103" s="8">
        <f>COUNTIFS('Client Level Data'!C:C,"Adults &amp; Children",'Client Level Data'!M:M,$C103,'Client Level Data'!O:O,"Yes")</f>
        <v>0</v>
      </c>
      <c r="G103" s="57"/>
      <c r="H103" s="1"/>
      <c r="J103" s="56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50"/>
      <c r="C104" s="9" t="s">
        <v>81</v>
      </c>
      <c r="D104" s="8">
        <f>COUNTIFS('Client Level Data'!C:C,"Adults Only",'Client Level Data'!M:M,$C104,'Client Level Data'!O:O,"Yes")</f>
        <v>0</v>
      </c>
      <c r="E104" s="57"/>
      <c r="F104" s="8">
        <f>COUNTIFS('Client Level Data'!C:C,"Adults &amp; Children",'Client Level Data'!M:M,$C104,'Client Level Data'!O:O,"Yes")</f>
        <v>0</v>
      </c>
      <c r="G104" s="57"/>
      <c r="H104" s="1"/>
      <c r="J104" s="56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50"/>
      <c r="C105" s="9" t="s">
        <v>54</v>
      </c>
      <c r="D105" s="8">
        <f>COUNTIFS('Client Level Data'!C:C,"Adults Only",'Client Level Data'!M:M,$C105,'Client Level Data'!O:O,"Yes")</f>
        <v>0</v>
      </c>
      <c r="E105" s="47" t="str">
        <f>IF(SUM(D90:D105)=D70,LEFT(E90,1),RIGHT(E90,1))</f>
        <v>a</v>
      </c>
      <c r="F105" s="8">
        <f>COUNTIFS('Client Level Data'!C:C,"Adults &amp; Children",'Client Level Data'!M:M,$C105,'Client Level Data'!O:O,"Yes")</f>
        <v>0</v>
      </c>
      <c r="G105" s="57" t="str">
        <f>IF(SUM(F90:F105)=F70,LEFT(G90,1),RIGHT(G90,1))</f>
        <v>a</v>
      </c>
      <c r="H105" s="1"/>
      <c r="J105" s="56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54" t="s">
        <v>82</v>
      </c>
      <c r="C106" s="54"/>
      <c r="D106" s="54"/>
      <c r="E106" s="70"/>
      <c r="F106" s="54"/>
      <c r="G106" s="71"/>
      <c r="H106" s="1"/>
      <c r="J106" s="50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50"/>
      <c r="C107" s="9" t="s">
        <v>83</v>
      </c>
      <c r="D107" s="10" t="s">
        <v>47</v>
      </c>
      <c r="E107" s="47"/>
      <c r="F107" s="8">
        <f>ROUNDUP(SUMIFS('Client Level Data'!Y:Y,'Client Level Data'!C:C,"Adults &amp; Children",'Client Level Data'!O:O,"Yes",'Client Level Data'!N:N,"Yes"),0)</f>
        <v>0</v>
      </c>
      <c r="G107" s="72" t="str">
        <f>IF(F107&lt;=F68,LEFT(G28,1),RIGHT(G28,1))</f>
        <v>a</v>
      </c>
      <c r="H107" s="1"/>
      <c r="J107" s="56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50"/>
      <c r="C108" s="9" t="s">
        <v>84</v>
      </c>
      <c r="D108" s="8">
        <f>COUNTIFS('Client Level Data'!C:C,"Adults Only",'Client Level Data'!AA:AA,"Chronic Flag",'Client Level Data'!AE:AE,"Vet Flag")</f>
        <v>0</v>
      </c>
      <c r="E108" s="66" t="str">
        <f>IF(D108&lt;=D69,LEFT(E28,1),RIGHT(E28,1))</f>
        <v>a</v>
      </c>
      <c r="F108" s="8">
        <f>COUNTIFS('Client Level Data'!C:C,"Adults &amp; Children",'Client Level Data'!AA:AA,"Chronic Flag",'Client Level Data'!AE:AE,"Vet Flag")</f>
        <v>0</v>
      </c>
      <c r="G108" s="72" t="str">
        <f>IF(F108&lt;=F69,LEFT(G28,1),RIGHT(G28,1))</f>
        <v>a</v>
      </c>
      <c r="H108" s="1"/>
      <c r="J108" s="56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60"/>
      <c r="C109" s="73"/>
      <c r="D109" s="74"/>
      <c r="E109" s="63"/>
      <c r="F109" s="75"/>
      <c r="G109" s="63"/>
      <c r="H109" s="60"/>
      <c r="I109" s="6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2" customHeight="1">
      <c r="A110" s="1"/>
      <c r="B110" s="90" t="s">
        <v>92</v>
      </c>
      <c r="C110" s="87"/>
      <c r="D110" s="87"/>
      <c r="E110" s="87"/>
      <c r="F110" s="87"/>
      <c r="G110" s="87"/>
      <c r="H110" s="8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.75" customHeight="1">
      <c r="A111" s="1"/>
      <c r="B111" s="91" t="s">
        <v>93</v>
      </c>
      <c r="C111" s="92"/>
      <c r="D111" s="15" t="s">
        <v>94</v>
      </c>
      <c r="E111" s="47"/>
      <c r="F111" s="50"/>
      <c r="G111" s="70"/>
      <c r="H111" s="50"/>
      <c r="I111" s="70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64.5" customHeight="1">
      <c r="A112" s="1"/>
      <c r="B112" s="93"/>
      <c r="C112" s="94"/>
      <c r="D112" s="76" t="s">
        <v>95</v>
      </c>
      <c r="E112" s="70"/>
      <c r="F112" s="50"/>
      <c r="G112" s="70"/>
      <c r="H112" s="50"/>
      <c r="I112" s="70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50"/>
      <c r="C113" s="7" t="s">
        <v>43</v>
      </c>
      <c r="D113" s="12">
        <f>ROUNDUP(SUMIFS('Client Level Data'!Y:Y,'Client Level Data'!AB:AB,"PY Flag"),0)</f>
        <v>0</v>
      </c>
      <c r="E113" s="70"/>
      <c r="F113" s="50"/>
      <c r="G113" s="70"/>
      <c r="H113" s="50"/>
      <c r="I113" s="70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53"/>
      <c r="C114" s="7" t="s">
        <v>44</v>
      </c>
      <c r="D114" s="12">
        <f>COUNTIF('Client Level Data'!AB:AB,"PY Flag")</f>
        <v>0</v>
      </c>
      <c r="E114" s="77" t="str">
        <f>IF(D114&lt;=SUM(F16,H16),LEFT(E28,1),RIGHT(E28,1))</f>
        <v>a</v>
      </c>
      <c r="F114" s="53"/>
      <c r="G114" s="78"/>
      <c r="H114" s="53"/>
      <c r="I114" s="78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53"/>
      <c r="C115" s="7" t="s">
        <v>96</v>
      </c>
      <c r="D115" s="12">
        <f>COUNTIF('Client Level Data'!P:P,"Yes")</f>
        <v>0</v>
      </c>
      <c r="E115" s="78"/>
      <c r="F115" s="53"/>
      <c r="G115" s="78"/>
      <c r="H115" s="53"/>
      <c r="I115" s="78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53"/>
      <c r="C116" s="7" t="s">
        <v>97</v>
      </c>
      <c r="D116" s="12">
        <f>COUNTIF('Client Level Data'!Q:Q,"Yes")</f>
        <v>0</v>
      </c>
      <c r="E116" s="66" t="str">
        <f>IF(SUM(D115:D116)=D114,LEFT(E28,1),RIGHT(E28,1))</f>
        <v>a</v>
      </c>
      <c r="F116" s="53"/>
      <c r="G116" s="78"/>
      <c r="H116" s="53"/>
      <c r="I116" s="78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9" t="s">
        <v>98</v>
      </c>
      <c r="D117" s="12">
        <f>COUNTIFS('Client Level Data'!P:P,"Yes",'Client Level Data'!D:D,"&lt;18")</f>
        <v>0</v>
      </c>
      <c r="E117" s="78"/>
      <c r="F117" s="53"/>
      <c r="G117" s="78"/>
      <c r="H117" s="53"/>
      <c r="I117" s="78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6"/>
      <c r="C118" s="9" t="s">
        <v>99</v>
      </c>
      <c r="D118" s="12">
        <f>COUNTIFS('Client Level Data'!AC:AC,"PY &lt;18",'Client Level Data'!Q:Q,"Yes")</f>
        <v>0</v>
      </c>
      <c r="E118" s="78"/>
      <c r="F118" s="53"/>
      <c r="G118" s="78"/>
      <c r="H118" s="53"/>
      <c r="I118" s="78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6"/>
      <c r="C119" s="9" t="s">
        <v>100</v>
      </c>
      <c r="D119" s="12">
        <f>COUNTIFS('Client Level Data'!P:P,"Yes",'Client Level Data'!D:D,"&gt;17",'Client Level Data'!D:D,"&lt;25")</f>
        <v>0</v>
      </c>
      <c r="E119" s="78"/>
      <c r="F119" s="53"/>
      <c r="G119" s="78"/>
      <c r="H119" s="53"/>
      <c r="I119" s="78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6"/>
      <c r="C120" s="9" t="s">
        <v>101</v>
      </c>
      <c r="D120" s="12">
        <f>COUNTIFS('Client Level Data'!AC:AC,"PY &gt;17 &lt;25",'Client Level Data'!Q:Q,"Yes")</f>
        <v>0</v>
      </c>
      <c r="E120" s="78"/>
      <c r="F120" s="53"/>
      <c r="G120" s="78"/>
      <c r="H120" s="53"/>
      <c r="I120" s="78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54" t="s">
        <v>102</v>
      </c>
      <c r="C121" s="54"/>
      <c r="D121" s="54"/>
      <c r="E121" s="70"/>
      <c r="F121" s="50"/>
      <c r="G121" s="70"/>
      <c r="H121" s="50"/>
      <c r="I121" s="70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50"/>
      <c r="C122" s="9" t="s">
        <v>56</v>
      </c>
      <c r="D122" s="8">
        <f>COUNTIFS('Client Level Data'!P:P,"Yes",'Client Level Data'!E:E,C122)</f>
        <v>0</v>
      </c>
      <c r="E122" s="70"/>
      <c r="F122" s="50"/>
      <c r="G122" s="70"/>
      <c r="H122" s="50"/>
      <c r="I122" s="70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50"/>
      <c r="C123" s="9" t="s">
        <v>57</v>
      </c>
      <c r="D123" s="8">
        <f>COUNTIFS('Client Level Data'!P:P,"Yes",'Client Level Data'!E:E,C123)</f>
        <v>0</v>
      </c>
      <c r="E123" s="70"/>
      <c r="F123" s="50"/>
      <c r="G123" s="70"/>
      <c r="H123" s="50"/>
      <c r="I123" s="70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50"/>
      <c r="C124" s="9" t="s">
        <v>59</v>
      </c>
      <c r="D124" s="8">
        <f>COUNTIFS('Client Level Data'!P:P,"Yes",'Client Level Data'!E:E,C124)</f>
        <v>0</v>
      </c>
      <c r="E124" s="57" t="s">
        <v>58</v>
      </c>
      <c r="F124" s="50"/>
      <c r="G124" s="70"/>
      <c r="H124" s="50"/>
      <c r="I124" s="70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50"/>
      <c r="C125" s="9" t="s">
        <v>60</v>
      </c>
      <c r="D125" s="8">
        <f>COUNTIFS('Client Level Data'!P:P,"Yes",'Client Level Data'!E:E,C125)</f>
        <v>0</v>
      </c>
      <c r="E125" s="57"/>
      <c r="F125" s="50"/>
      <c r="G125" s="70"/>
      <c r="H125" s="50"/>
      <c r="I125" s="70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50"/>
      <c r="C126" s="9" t="s">
        <v>61</v>
      </c>
      <c r="D126" s="8">
        <f>COUNTIFS('Client Level Data'!P:P,"Yes",'Client Level Data'!E:E,C126)</f>
        <v>0</v>
      </c>
      <c r="E126" s="57"/>
      <c r="F126" s="50"/>
      <c r="G126" s="70"/>
      <c r="H126" s="50"/>
      <c r="I126" s="70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50"/>
      <c r="C127" s="9" t="s">
        <v>62</v>
      </c>
      <c r="D127" s="8">
        <f>COUNTIFS('Client Level Data'!P:P,"Yes",'Client Level Data'!E:E,C127)</f>
        <v>0</v>
      </c>
      <c r="E127" s="57"/>
      <c r="F127" s="50"/>
      <c r="G127" s="70"/>
      <c r="H127" s="50"/>
      <c r="I127" s="70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50"/>
      <c r="C128" s="9" t="s">
        <v>63</v>
      </c>
      <c r="D128" s="8">
        <f>COUNTIFS('Client Level Data'!P:P,"Yes",'Client Level Data'!E:E,C128)</f>
        <v>0</v>
      </c>
      <c r="E128" s="57"/>
      <c r="F128" s="50"/>
      <c r="G128" s="70"/>
      <c r="H128" s="50"/>
      <c r="I128" s="70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50"/>
      <c r="C129" s="9" t="s">
        <v>64</v>
      </c>
      <c r="D129" s="8">
        <f>COUNTIFS('Client Level Data'!P:P,"Yes",'Client Level Data'!E:E,C129)</f>
        <v>0</v>
      </c>
      <c r="E129" s="57"/>
      <c r="F129" s="50"/>
      <c r="G129" s="70"/>
      <c r="H129" s="50"/>
      <c r="I129" s="70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50"/>
      <c r="C130" s="9" t="s">
        <v>54</v>
      </c>
      <c r="D130" s="8">
        <f>COUNTIFS('Client Level Data'!P:P,"Yes",'Client Level Data'!E:E,C130)</f>
        <v>0</v>
      </c>
      <c r="E130" s="77" t="str">
        <f>IF(SUM(D122:D130)=SUM(D115),LEFT(E124,1),RIGHT(E124,1))</f>
        <v>a</v>
      </c>
      <c r="F130" s="50"/>
      <c r="G130" s="70"/>
      <c r="H130" s="50"/>
      <c r="I130" s="70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54" t="s">
        <v>103</v>
      </c>
      <c r="C131" s="79"/>
      <c r="D131" s="58"/>
      <c r="E131" s="77"/>
      <c r="F131" s="50"/>
      <c r="G131" s="70"/>
      <c r="H131" s="50"/>
      <c r="I131" s="70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50"/>
      <c r="C132" s="9" t="s">
        <v>56</v>
      </c>
      <c r="D132" s="8">
        <f>COUNTIFS('Client Level Data'!$E:$E,$C$34,'Client Level Data'!F:F,"Yes",'Client Level Data'!P:P,"Yes")</f>
        <v>0</v>
      </c>
      <c r="E132" s="77"/>
      <c r="F132" s="50"/>
      <c r="G132" s="70"/>
      <c r="H132" s="50"/>
      <c r="I132" s="70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50"/>
      <c r="C133" s="9" t="s">
        <v>57</v>
      </c>
      <c r="D133" s="8">
        <f>COUNTIFS('Client Level Data'!$E:$E,$C$34,'Client Level Data'!G:G,"Yes",'Client Level Data'!P:P,"Yes")</f>
        <v>0</v>
      </c>
      <c r="E133" s="77"/>
      <c r="F133" s="50"/>
      <c r="G133" s="70"/>
      <c r="H133" s="50"/>
      <c r="I133" s="70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50"/>
      <c r="C134" s="9" t="s">
        <v>59</v>
      </c>
      <c r="D134" s="8">
        <f>COUNTIFS('Client Level Data'!$E:$E,$C$34,'Client Level Data'!H:H,"Yes",'Client Level Data'!P:P,"Yes")</f>
        <v>0</v>
      </c>
      <c r="E134" s="77"/>
      <c r="F134" s="50"/>
      <c r="G134" s="70"/>
      <c r="H134" s="50"/>
      <c r="I134" s="70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50"/>
      <c r="C135" s="9" t="s">
        <v>60</v>
      </c>
      <c r="D135" s="8">
        <f>COUNTIFS('Client Level Data'!$E:$E,$C$34,'Client Level Data'!I:I,"Yes",'Client Level Data'!P:P,"Yes")</f>
        <v>0</v>
      </c>
      <c r="E135" s="77"/>
      <c r="F135" s="50"/>
      <c r="G135" s="70"/>
      <c r="H135" s="50"/>
      <c r="I135" s="70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50"/>
      <c r="C136" s="9" t="s">
        <v>61</v>
      </c>
      <c r="D136" s="8">
        <f>COUNTIFS('Client Level Data'!$E:$E,$C$34,'Client Level Data'!J:J,"Yes",'Client Level Data'!P:P,"Yes")</f>
        <v>0</v>
      </c>
      <c r="E136" s="77"/>
      <c r="F136" s="50"/>
      <c r="G136" s="70"/>
      <c r="H136" s="50"/>
      <c r="I136" s="70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50"/>
      <c r="C137" s="9" t="s">
        <v>62</v>
      </c>
      <c r="D137" s="8">
        <f>COUNTIFS('Client Level Data'!$E:$E,$C$34,'Client Level Data'!K:K,"Yes",'Client Level Data'!P:P,"Yes")</f>
        <v>0</v>
      </c>
      <c r="E137" s="77"/>
      <c r="F137" s="50"/>
      <c r="G137" s="70"/>
      <c r="H137" s="50"/>
      <c r="I137" s="70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50"/>
      <c r="B138" s="50"/>
      <c r="C138" s="9" t="s">
        <v>63</v>
      </c>
      <c r="D138" s="8">
        <f>COUNTIFS('Client Level Data'!$E:$E,$C$34,'Client Level Data'!L:L,"Yes",'Client Level Data'!P:P,"Yes")</f>
        <v>0</v>
      </c>
      <c r="E138" s="77"/>
      <c r="F138" s="50"/>
      <c r="G138" s="70"/>
      <c r="H138" s="50"/>
      <c r="I138" s="70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54" t="s">
        <v>104</v>
      </c>
      <c r="C139" s="54"/>
      <c r="D139" s="54"/>
      <c r="E139" s="70"/>
      <c r="F139" s="50"/>
      <c r="G139" s="70"/>
      <c r="H139" s="50"/>
      <c r="I139" s="70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50"/>
      <c r="C140" s="9" t="s">
        <v>67</v>
      </c>
      <c r="D140" s="8">
        <f>COUNTIFS('Client Level Data'!P:P,"Yes",'Client Level Data'!M:M,C140)</f>
        <v>0</v>
      </c>
      <c r="E140" s="57" t="s">
        <v>58</v>
      </c>
      <c r="F140" s="50"/>
      <c r="G140" s="70"/>
      <c r="H140" s="50"/>
      <c r="I140" s="70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50"/>
      <c r="C141" s="9" t="s">
        <v>68</v>
      </c>
      <c r="D141" s="8">
        <f>COUNTIFS('Client Level Data'!P:P,"Yes",'Client Level Data'!M:M,C141)</f>
        <v>0</v>
      </c>
      <c r="E141" s="57"/>
      <c r="F141" s="50"/>
      <c r="G141" s="70"/>
      <c r="H141" s="50"/>
      <c r="I141" s="70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50"/>
      <c r="C142" s="9" t="s">
        <v>69</v>
      </c>
      <c r="D142" s="8">
        <f>COUNTIFS('Client Level Data'!P:P,"Yes",'Client Level Data'!M:M,C142)</f>
        <v>0</v>
      </c>
      <c r="E142" s="57"/>
      <c r="F142" s="50"/>
      <c r="G142" s="70"/>
      <c r="H142" s="50"/>
      <c r="I142" s="70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50"/>
      <c r="C143" s="9" t="s">
        <v>70</v>
      </c>
      <c r="D143" s="8">
        <f>COUNTIFS('Client Level Data'!P:P,"Yes",'Client Level Data'!M:M,C143)</f>
        <v>0</v>
      </c>
      <c r="E143" s="57"/>
      <c r="F143" s="50"/>
      <c r="G143" s="70"/>
      <c r="H143" s="50"/>
      <c r="I143" s="70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50"/>
      <c r="C144" s="9" t="s">
        <v>71</v>
      </c>
      <c r="D144" s="8">
        <f>COUNTIFS('Client Level Data'!P:P,"Yes",'Client Level Data'!M:M,C144)</f>
        <v>0</v>
      </c>
      <c r="E144" s="77"/>
      <c r="F144" s="50"/>
      <c r="G144" s="70"/>
      <c r="H144" s="50"/>
      <c r="I144" s="70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50"/>
      <c r="C145" s="9" t="s">
        <v>72</v>
      </c>
      <c r="D145" s="8">
        <f>COUNTIFS('Client Level Data'!P:P,"Yes",'Client Level Data'!M:M,C145)</f>
        <v>0</v>
      </c>
      <c r="E145" s="70"/>
      <c r="F145" s="50"/>
      <c r="G145" s="70"/>
      <c r="H145" s="50"/>
      <c r="I145" s="70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50"/>
      <c r="C146" s="9" t="s">
        <v>73</v>
      </c>
      <c r="D146" s="8">
        <f>COUNTIFS('Client Level Data'!P:P,"Yes",'Client Level Data'!M:M,C146)</f>
        <v>0</v>
      </c>
      <c r="E146" s="70"/>
      <c r="F146" s="50"/>
      <c r="G146" s="70"/>
      <c r="H146" s="50"/>
      <c r="I146" s="70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50"/>
      <c r="C147" s="9" t="s">
        <v>74</v>
      </c>
      <c r="D147" s="8">
        <f>COUNTIFS('Client Level Data'!P:P,"Yes",'Client Level Data'!M:M,C147)</f>
        <v>0</v>
      </c>
      <c r="E147" s="70"/>
      <c r="F147" s="50"/>
      <c r="G147" s="70"/>
      <c r="H147" s="50"/>
      <c r="I147" s="70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50"/>
      <c r="C148" s="9" t="s">
        <v>75</v>
      </c>
      <c r="D148" s="8">
        <f>COUNTIFS('Client Level Data'!P:P,"Yes",'Client Level Data'!M:M,C148)</f>
        <v>0</v>
      </c>
      <c r="E148" s="70"/>
      <c r="F148" s="50"/>
      <c r="G148" s="70"/>
      <c r="H148" s="50"/>
      <c r="I148" s="70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50"/>
      <c r="C149" s="9" t="s">
        <v>76</v>
      </c>
      <c r="D149" s="8">
        <f>COUNTIFS('Client Level Data'!P:P,"Yes",'Client Level Data'!M:M,C149)</f>
        <v>0</v>
      </c>
      <c r="E149" s="57" t="s">
        <v>58</v>
      </c>
      <c r="F149" s="50"/>
      <c r="G149" s="70"/>
      <c r="H149" s="50"/>
      <c r="I149" s="70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50"/>
      <c r="C150" s="9" t="s">
        <v>77</v>
      </c>
      <c r="D150" s="8">
        <f>COUNTIFS('Client Level Data'!P:P,"Yes",'Client Level Data'!M:M,C150)</f>
        <v>0</v>
      </c>
      <c r="E150" s="57"/>
      <c r="F150" s="50"/>
      <c r="G150" s="70"/>
      <c r="H150" s="50"/>
      <c r="I150" s="70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50"/>
      <c r="C151" s="9" t="s">
        <v>78</v>
      </c>
      <c r="D151" s="8">
        <f>COUNTIFS('Client Level Data'!P:P,"Yes",'Client Level Data'!M:M,C151)</f>
        <v>0</v>
      </c>
      <c r="E151" s="57"/>
      <c r="F151" s="50"/>
      <c r="G151" s="70"/>
      <c r="H151" s="50"/>
      <c r="I151" s="70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50"/>
      <c r="C152" s="9" t="s">
        <v>79</v>
      </c>
      <c r="D152" s="8">
        <f>COUNTIFS('Client Level Data'!P:P,"Yes",'Client Level Data'!M:M,C152)</f>
        <v>0</v>
      </c>
      <c r="E152" s="57"/>
      <c r="F152" s="50"/>
      <c r="G152" s="70"/>
      <c r="H152" s="50"/>
      <c r="I152" s="70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50"/>
      <c r="C153" s="9" t="s">
        <v>80</v>
      </c>
      <c r="D153" s="8">
        <f>COUNTIFS('Client Level Data'!P:P,"Yes",'Client Level Data'!M:M,C153)</f>
        <v>0</v>
      </c>
      <c r="E153" s="57"/>
      <c r="F153" s="50"/>
      <c r="G153" s="70"/>
      <c r="H153" s="50"/>
      <c r="I153" s="7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50"/>
      <c r="C154" s="9" t="s">
        <v>81</v>
      </c>
      <c r="D154" s="8">
        <f>COUNTIFS('Client Level Data'!P:P,"Yes",'Client Level Data'!M:M,C154)</f>
        <v>0</v>
      </c>
      <c r="E154" s="57"/>
      <c r="F154" s="50"/>
      <c r="G154" s="70"/>
      <c r="H154" s="50"/>
      <c r="I154" s="7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50"/>
      <c r="C155" s="9" t="s">
        <v>54</v>
      </c>
      <c r="D155" s="8">
        <f>COUNTIFS('Client Level Data'!P:P,"Yes",'Client Level Data'!M:M,C155)</f>
        <v>0</v>
      </c>
      <c r="E155" s="77" t="str">
        <f>IF(SUM(D140:D155)=D115,LEFT(E149,1),RIGHT(E149,1))</f>
        <v>a</v>
      </c>
      <c r="F155" s="50"/>
      <c r="G155" s="70"/>
      <c r="H155" s="50"/>
      <c r="I155" s="7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99" t="s">
        <v>82</v>
      </c>
      <c r="C156" s="87"/>
      <c r="D156" s="87"/>
      <c r="E156" s="70"/>
      <c r="F156" s="50"/>
      <c r="G156" s="70"/>
      <c r="H156" s="50"/>
      <c r="I156" s="7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50"/>
      <c r="C157" s="9" t="s">
        <v>83</v>
      </c>
      <c r="D157" s="8">
        <f>ROUNDUP(SUMIFS('Client Level Data'!Y:Y,'Client Level Data'!N:N,"Yes",'Client Level Data'!P:P,"Yes"),0)</f>
        <v>0</v>
      </c>
      <c r="E157" s="77" t="str">
        <f>IF(D157&lt;=D113,LEFT(E28,1),RIGHT(E28))</f>
        <v>a</v>
      </c>
      <c r="F157" s="50"/>
      <c r="G157" s="70"/>
      <c r="H157" s="50"/>
      <c r="I157" s="7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50"/>
      <c r="C158" s="9" t="s">
        <v>84</v>
      </c>
      <c r="D158" s="8">
        <f>COUNTIFS('Client Level Data'!AA:AA,"Chronic Flag",'Client Level Data'!AB:AB,"PY Flag")</f>
        <v>0</v>
      </c>
      <c r="E158" s="77" t="str">
        <f>IF(D158&lt;=D114,LEFT(E28,1),RIGHT(E28,1))</f>
        <v>a</v>
      </c>
      <c r="F158" s="50"/>
      <c r="G158" s="70"/>
      <c r="H158" s="50"/>
      <c r="I158" s="7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50"/>
      <c r="C159" s="73"/>
      <c r="D159" s="65"/>
      <c r="E159" s="47"/>
      <c r="F159" s="50"/>
      <c r="G159" s="47"/>
      <c r="H159" s="50"/>
      <c r="I159" s="47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 customHeight="1">
      <c r="A160" s="1"/>
      <c r="B160" s="90" t="s">
        <v>105</v>
      </c>
      <c r="C160" s="87"/>
      <c r="D160" s="87"/>
      <c r="E160" s="87"/>
      <c r="F160" s="87"/>
      <c r="G160" s="87"/>
      <c r="H160" s="8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9" customHeight="1">
      <c r="A161" s="1"/>
      <c r="B161" s="91" t="s">
        <v>106</v>
      </c>
      <c r="C161" s="92"/>
      <c r="D161" s="15" t="s">
        <v>107</v>
      </c>
      <c r="E161" s="47"/>
      <c r="F161" s="50"/>
      <c r="G161" s="70"/>
      <c r="H161" s="50"/>
      <c r="I161" s="7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50.25" customHeight="1">
      <c r="A162" s="1"/>
      <c r="B162" s="93"/>
      <c r="C162" s="94"/>
      <c r="D162" s="76" t="s">
        <v>108</v>
      </c>
      <c r="E162" s="33"/>
      <c r="F162" s="50"/>
      <c r="G162" s="70"/>
      <c r="H162" s="50"/>
      <c r="I162" s="7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50"/>
      <c r="C163" s="7" t="s">
        <v>43</v>
      </c>
      <c r="D163" s="12">
        <f>ROUNDUP(SUMIFS('Client Level Data'!Y:Y,'Client Level Data'!R:R,"Yes"),0)</f>
        <v>0</v>
      </c>
      <c r="E163" s="47"/>
      <c r="F163" s="50"/>
      <c r="G163" s="70"/>
      <c r="H163" s="50"/>
      <c r="I163" s="7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53"/>
      <c r="C164" s="7" t="s">
        <v>44</v>
      </c>
      <c r="D164" s="12">
        <f>COUNTIF('Client Level Data'!R:R,"Yes")</f>
        <v>0</v>
      </c>
      <c r="E164" s="77" t="str">
        <f>IF(D164&lt;=SUM(D16,F16,H16),LEFT(E28,1),RIGHT(E28,1))</f>
        <v>a</v>
      </c>
      <c r="F164" s="53"/>
      <c r="G164" s="78"/>
      <c r="H164" s="53"/>
      <c r="I164" s="7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53"/>
      <c r="C165" s="17" t="s">
        <v>109</v>
      </c>
      <c r="D165" s="12">
        <f>COUNTIFS('Client Level Data'!R:R,"Yes",'Client Level Data'!D:D,"&lt;18")</f>
        <v>0</v>
      </c>
      <c r="E165" s="66"/>
      <c r="F165" s="53"/>
      <c r="G165" s="78"/>
      <c r="H165" s="53"/>
      <c r="I165" s="7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53"/>
      <c r="C166" s="18" t="s">
        <v>110</v>
      </c>
      <c r="D166" s="12">
        <f>COUNTIFS('Client Level Data'!R:R,"Yes",'Client Level Data'!D:D,"&gt;17",'Client Level Data'!D:D,"&lt;25")</f>
        <v>0</v>
      </c>
      <c r="E166" s="66" t="str">
        <f>IF(SUM(D165:D166)=D164,LEFT(E170,1),RIGHT(E170,1))</f>
        <v>a</v>
      </c>
      <c r="F166" s="53"/>
      <c r="G166" s="78"/>
      <c r="H166" s="53"/>
      <c r="I166" s="7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54" t="s">
        <v>55</v>
      </c>
      <c r="C167" s="54"/>
      <c r="D167" s="54"/>
      <c r="E167" s="70"/>
      <c r="F167" s="50"/>
      <c r="G167" s="70"/>
      <c r="H167" s="50"/>
      <c r="I167" s="7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50"/>
      <c r="C168" s="9" t="s">
        <v>56</v>
      </c>
      <c r="D168" s="8">
        <f>COUNTIFS('Client Level Data'!R:R,"Yes",'Client Level Data'!E:E,C168)</f>
        <v>0</v>
      </c>
      <c r="E168" s="70"/>
      <c r="F168" s="50"/>
      <c r="G168" s="70"/>
      <c r="H168" s="50"/>
      <c r="I168" s="7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50"/>
      <c r="C169" s="9" t="s">
        <v>57</v>
      </c>
      <c r="D169" s="8">
        <f>COUNTIFS('Client Level Data'!R:R,"Yes",'Client Level Data'!E:E,C169)</f>
        <v>0</v>
      </c>
      <c r="E169" s="70"/>
      <c r="F169" s="50"/>
      <c r="G169" s="70"/>
      <c r="H169" s="50"/>
      <c r="I169" s="7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50"/>
      <c r="C170" s="9" t="s">
        <v>59</v>
      </c>
      <c r="D170" s="8">
        <f>COUNTIFS('Client Level Data'!R:R,"Yes",'Client Level Data'!E:E,C170)</f>
        <v>0</v>
      </c>
      <c r="E170" s="57" t="s">
        <v>58</v>
      </c>
      <c r="F170" s="50"/>
      <c r="G170" s="70"/>
      <c r="H170" s="50"/>
      <c r="I170" s="7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50"/>
      <c r="C171" s="9" t="s">
        <v>60</v>
      </c>
      <c r="D171" s="8">
        <f>COUNTIFS('Client Level Data'!R:R,"Yes",'Client Level Data'!E:E,C171)</f>
        <v>0</v>
      </c>
      <c r="E171" s="57"/>
      <c r="F171" s="50"/>
      <c r="G171" s="70"/>
      <c r="H171" s="50"/>
      <c r="I171" s="70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50"/>
      <c r="C172" s="9" t="s">
        <v>61</v>
      </c>
      <c r="D172" s="8">
        <f>COUNTIFS('Client Level Data'!R:R,"Yes",'Client Level Data'!E:E,C172)</f>
        <v>0</v>
      </c>
      <c r="E172" s="57"/>
      <c r="F172" s="50"/>
      <c r="G172" s="70"/>
      <c r="H172" s="50"/>
      <c r="I172" s="7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50"/>
      <c r="C173" s="9" t="s">
        <v>62</v>
      </c>
      <c r="D173" s="8">
        <f>COUNTIFS('Client Level Data'!R:R,"Yes",'Client Level Data'!E:E,C173)</f>
        <v>0</v>
      </c>
      <c r="E173" s="57"/>
      <c r="F173" s="50"/>
      <c r="G173" s="70"/>
      <c r="H173" s="50"/>
      <c r="I173" s="70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50"/>
      <c r="C174" s="9" t="s">
        <v>63</v>
      </c>
      <c r="D174" s="8">
        <f>COUNTIFS('Client Level Data'!R:R,"Yes",'Client Level Data'!E:E,C174)</f>
        <v>0</v>
      </c>
      <c r="E174" s="57"/>
      <c r="F174" s="50"/>
      <c r="G174" s="70"/>
      <c r="H174" s="50"/>
      <c r="I174" s="70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50"/>
      <c r="C175" s="9" t="s">
        <v>64</v>
      </c>
      <c r="D175" s="8">
        <f>COUNTIFS('Client Level Data'!R:R,"Yes",'Client Level Data'!E:E,C175)</f>
        <v>0</v>
      </c>
      <c r="E175" s="57"/>
      <c r="F175" s="50"/>
      <c r="G175" s="70"/>
      <c r="H175" s="50"/>
      <c r="I175" s="70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50"/>
      <c r="C176" s="9" t="s">
        <v>54</v>
      </c>
      <c r="D176" s="8">
        <f>COUNTIFS('Client Level Data'!R:R,"Yes",'Client Level Data'!E:E,C176)</f>
        <v>0</v>
      </c>
      <c r="E176" s="77" t="str">
        <f>IF(SUM(D168:D176)=D164,LEFT(E170,1),RIGHT(E170,1))</f>
        <v>a</v>
      </c>
      <c r="F176" s="50"/>
      <c r="G176" s="70"/>
      <c r="H176" s="50"/>
      <c r="I176" s="70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54" t="s">
        <v>65</v>
      </c>
      <c r="C177" s="79"/>
      <c r="D177" s="58"/>
      <c r="E177" s="77"/>
      <c r="F177" s="50"/>
      <c r="G177" s="70"/>
      <c r="H177" s="50"/>
      <c r="I177" s="7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50"/>
      <c r="C178" s="9" t="s">
        <v>56</v>
      </c>
      <c r="D178" s="8">
        <f>COUNTIFS('Client Level Data'!$E:$E,$C$34,'Client Level Data'!F:F,"Yes",'Client Level Data'!R:R,"Yes")</f>
        <v>0</v>
      </c>
      <c r="E178" s="77"/>
      <c r="F178" s="50"/>
      <c r="G178" s="70"/>
      <c r="H178" s="50"/>
      <c r="I178" s="7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50"/>
      <c r="C179" s="9" t="s">
        <v>57</v>
      </c>
      <c r="D179" s="8">
        <f>COUNTIFS('Client Level Data'!$E:$E,$C$34,'Client Level Data'!G:G,"Yes",'Client Level Data'!R:R,"Yes")</f>
        <v>0</v>
      </c>
      <c r="E179" s="77"/>
      <c r="F179" s="50"/>
      <c r="G179" s="70"/>
      <c r="H179" s="50"/>
      <c r="I179" s="7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50"/>
      <c r="C180" s="9" t="s">
        <v>59</v>
      </c>
      <c r="D180" s="8">
        <f>COUNTIFS('Client Level Data'!$E:$E,$C$34,'Client Level Data'!H:H,"Yes",'Client Level Data'!R:R,"Yes")</f>
        <v>0</v>
      </c>
      <c r="E180" s="77"/>
      <c r="F180" s="50"/>
      <c r="G180" s="70"/>
      <c r="H180" s="50"/>
      <c r="I180" s="7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50"/>
      <c r="C181" s="9" t="s">
        <v>60</v>
      </c>
      <c r="D181" s="8">
        <f>COUNTIFS('Client Level Data'!$E:$E,$C$34,'Client Level Data'!I:I,"Yes",'Client Level Data'!R:R,"Yes")</f>
        <v>0</v>
      </c>
      <c r="E181" s="77"/>
      <c r="F181" s="50"/>
      <c r="G181" s="70"/>
      <c r="H181" s="50"/>
      <c r="I181" s="7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50"/>
      <c r="C182" s="9" t="s">
        <v>61</v>
      </c>
      <c r="D182" s="8">
        <f>COUNTIFS('Client Level Data'!$E:$E,$C$34,'Client Level Data'!J:J,"Yes",'Client Level Data'!R:R,"Yes")</f>
        <v>0</v>
      </c>
      <c r="E182" s="77"/>
      <c r="F182" s="50"/>
      <c r="G182" s="70"/>
      <c r="H182" s="50"/>
      <c r="I182" s="7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50"/>
      <c r="C183" s="9" t="s">
        <v>62</v>
      </c>
      <c r="D183" s="8">
        <f>COUNTIFS('Client Level Data'!$E:$E,$C$34,'Client Level Data'!K:K,"Yes",'Client Level Data'!R:R,"Yes")</f>
        <v>0</v>
      </c>
      <c r="E183" s="77"/>
      <c r="F183" s="50"/>
      <c r="G183" s="70"/>
      <c r="H183" s="50"/>
      <c r="I183" s="7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50"/>
      <c r="C184" s="9" t="s">
        <v>63</v>
      </c>
      <c r="D184" s="8">
        <f>COUNTIFS('Client Level Data'!$E:$E,$C$34,'Client Level Data'!L:L,"Yes",'Client Level Data'!R:R,"Yes")</f>
        <v>0</v>
      </c>
      <c r="E184" s="77"/>
      <c r="F184" s="50"/>
      <c r="G184" s="70"/>
      <c r="H184" s="50"/>
      <c r="I184" s="7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99" t="s">
        <v>66</v>
      </c>
      <c r="C185" s="87"/>
      <c r="D185" s="87"/>
      <c r="E185" s="70"/>
      <c r="F185" s="50"/>
      <c r="G185" s="70"/>
      <c r="H185" s="50"/>
      <c r="I185" s="70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50"/>
      <c r="C186" s="9" t="s">
        <v>67</v>
      </c>
      <c r="D186" s="8">
        <f>COUNTIFS('Client Level Data'!R:R,"Yes",'Client Level Data'!M:M,C186)</f>
        <v>0</v>
      </c>
      <c r="E186" s="57" t="s">
        <v>58</v>
      </c>
      <c r="F186" s="50"/>
      <c r="G186" s="70"/>
      <c r="H186" s="50"/>
      <c r="I186" s="70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50"/>
      <c r="C187" s="9" t="s">
        <v>68</v>
      </c>
      <c r="D187" s="8">
        <f>COUNTIFS('Client Level Data'!R:R,"Yes",'Client Level Data'!M:M,C187)</f>
        <v>0</v>
      </c>
      <c r="E187" s="57"/>
      <c r="F187" s="50"/>
      <c r="G187" s="70"/>
      <c r="H187" s="50"/>
      <c r="I187" s="70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50"/>
      <c r="C188" s="9" t="s">
        <v>69</v>
      </c>
      <c r="D188" s="8">
        <f>COUNTIFS('Client Level Data'!R:R,"Yes",'Client Level Data'!M:M,C188)</f>
        <v>0</v>
      </c>
      <c r="E188" s="57"/>
      <c r="F188" s="50"/>
      <c r="G188" s="70"/>
      <c r="H188" s="50"/>
      <c r="I188" s="70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50"/>
      <c r="C189" s="9" t="s">
        <v>70</v>
      </c>
      <c r="D189" s="8">
        <f>COUNTIFS('Client Level Data'!R:R,"Yes",'Client Level Data'!M:M,C189)</f>
        <v>0</v>
      </c>
      <c r="E189" s="57"/>
      <c r="F189" s="50"/>
      <c r="G189" s="70"/>
      <c r="H189" s="50"/>
      <c r="I189" s="7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50"/>
      <c r="C190" s="9" t="s">
        <v>71</v>
      </c>
      <c r="D190" s="8">
        <f>COUNTIFS('Client Level Data'!R:R,"Yes",'Client Level Data'!M:M,C190)</f>
        <v>0</v>
      </c>
      <c r="E190" s="77"/>
      <c r="F190" s="50"/>
      <c r="G190" s="70"/>
      <c r="H190" s="50"/>
      <c r="I190" s="7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50"/>
      <c r="C191" s="9" t="s">
        <v>72</v>
      </c>
      <c r="D191" s="8">
        <f>COUNTIFS('Client Level Data'!R:R,"Yes",'Client Level Data'!M:M,C191)</f>
        <v>0</v>
      </c>
      <c r="E191" s="70"/>
      <c r="F191" s="50"/>
      <c r="G191" s="70"/>
      <c r="H191" s="50"/>
      <c r="I191" s="7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50"/>
      <c r="C192" s="9" t="s">
        <v>73</v>
      </c>
      <c r="D192" s="8">
        <f>COUNTIFS('Client Level Data'!R:R,"Yes",'Client Level Data'!M:M,C192)</f>
        <v>0</v>
      </c>
      <c r="E192" s="70"/>
      <c r="F192" s="50"/>
      <c r="G192" s="70"/>
      <c r="H192" s="50"/>
      <c r="I192" s="7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50"/>
      <c r="C193" s="9" t="s">
        <v>74</v>
      </c>
      <c r="D193" s="8">
        <f>COUNTIFS('Client Level Data'!R:R,"Yes",'Client Level Data'!M:M,C193)</f>
        <v>0</v>
      </c>
      <c r="E193" s="70"/>
      <c r="F193" s="50"/>
      <c r="G193" s="70"/>
      <c r="H193" s="50"/>
      <c r="I193" s="7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50"/>
      <c r="C194" s="9" t="s">
        <v>75</v>
      </c>
      <c r="D194" s="8">
        <f>COUNTIFS('Client Level Data'!R:R,"Yes",'Client Level Data'!M:M,C194)</f>
        <v>0</v>
      </c>
      <c r="E194" s="57" t="s">
        <v>58</v>
      </c>
      <c r="F194" s="50"/>
      <c r="G194" s="70"/>
      <c r="H194" s="50"/>
      <c r="I194" s="70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50"/>
      <c r="C195" s="9" t="s">
        <v>76</v>
      </c>
      <c r="D195" s="8">
        <f>COUNTIFS('Client Level Data'!R:R,"Yes",'Client Level Data'!M:M,C195)</f>
        <v>0</v>
      </c>
      <c r="E195" s="57"/>
      <c r="F195" s="50"/>
      <c r="G195" s="70"/>
      <c r="H195" s="50"/>
      <c r="I195" s="70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50"/>
      <c r="C196" s="9" t="s">
        <v>77</v>
      </c>
      <c r="D196" s="8">
        <f>COUNTIFS('Client Level Data'!R:R,"Yes",'Client Level Data'!M:M,C196)</f>
        <v>0</v>
      </c>
      <c r="E196" s="57"/>
      <c r="F196" s="50"/>
      <c r="G196" s="70"/>
      <c r="H196" s="50"/>
      <c r="I196" s="70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50"/>
      <c r="C197" s="9" t="s">
        <v>78</v>
      </c>
      <c r="D197" s="8">
        <f>COUNTIFS('Client Level Data'!R:R,"Yes",'Client Level Data'!M:M,C197)</f>
        <v>0</v>
      </c>
      <c r="E197" s="57"/>
      <c r="F197" s="50"/>
      <c r="G197" s="70"/>
      <c r="H197" s="50"/>
      <c r="I197" s="70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50"/>
      <c r="C198" s="9" t="s">
        <v>79</v>
      </c>
      <c r="D198" s="8">
        <f>COUNTIFS('Client Level Data'!R:R,"Yes",'Client Level Data'!M:M,C198)</f>
        <v>0</v>
      </c>
      <c r="E198" s="57"/>
      <c r="F198" s="50"/>
      <c r="G198" s="70"/>
      <c r="H198" s="50"/>
      <c r="I198" s="70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50"/>
      <c r="C199" s="9" t="s">
        <v>80</v>
      </c>
      <c r="D199" s="8">
        <f>COUNTIFS('Client Level Data'!R:R,"Yes",'Client Level Data'!M:M,C199)</f>
        <v>0</v>
      </c>
      <c r="E199" s="57"/>
      <c r="F199" s="50"/>
      <c r="G199" s="70"/>
      <c r="H199" s="50"/>
      <c r="I199" s="70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50"/>
      <c r="C200" s="9" t="s">
        <v>81</v>
      </c>
      <c r="D200" s="8">
        <f>COUNTIFS('Client Level Data'!R:R,"Yes",'Client Level Data'!M:M,C200)</f>
        <v>0</v>
      </c>
      <c r="E200" s="57"/>
      <c r="F200" s="50"/>
      <c r="G200" s="70"/>
      <c r="H200" s="50"/>
      <c r="I200" s="70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50"/>
      <c r="C201" s="9" t="s">
        <v>54</v>
      </c>
      <c r="D201" s="8">
        <f>COUNTIFS('Client Level Data'!R:R,"Yes",'Client Level Data'!M:M,C201)</f>
        <v>0</v>
      </c>
      <c r="E201" s="77" t="str">
        <f>IF(SUM(D186:D201)=D164,LEFT(E170,1),RIGHT(E170,1))</f>
        <v>a</v>
      </c>
      <c r="F201" s="50"/>
      <c r="G201" s="70"/>
      <c r="H201" s="50"/>
      <c r="I201" s="70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99" t="s">
        <v>82</v>
      </c>
      <c r="C202" s="87"/>
      <c r="D202" s="87"/>
      <c r="E202" s="70"/>
      <c r="F202" s="50"/>
      <c r="G202" s="70"/>
      <c r="H202" s="50"/>
      <c r="I202" s="70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50"/>
      <c r="C203" s="9" t="s">
        <v>83</v>
      </c>
      <c r="D203" s="8">
        <f>ROUNDUP(SUMIFS('Client Level Data'!Y:Y,'Client Level Data'!N:N,"Yes",'Client Level Data'!R:R,"Yes"),0)</f>
        <v>0</v>
      </c>
      <c r="E203" s="77" t="str">
        <f>IF(D203&lt;=D163,LEFT(E28,1),RIGHT(E28,1))</f>
        <v>a</v>
      </c>
      <c r="F203" s="50"/>
      <c r="G203" s="70"/>
      <c r="H203" s="50"/>
      <c r="I203" s="70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50"/>
      <c r="C204" s="9" t="s">
        <v>84</v>
      </c>
      <c r="D204" s="8">
        <f>COUNTIFS('Client Level Data'!AA:AA,"Chronic Flag",'Client Level Data'!R:R,"Yes")</f>
        <v>0</v>
      </c>
      <c r="E204" s="77" t="str">
        <f>IF(D204&lt;=D164,LEFT(E28,1),RIGHT(E28,1))</f>
        <v>a</v>
      </c>
      <c r="F204" s="50"/>
      <c r="G204" s="70"/>
      <c r="H204" s="50"/>
      <c r="I204" s="70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50"/>
      <c r="C205" s="64"/>
      <c r="D205" s="64"/>
      <c r="E205" s="80"/>
      <c r="F205" s="65"/>
      <c r="G205" s="47"/>
      <c r="H205" s="50"/>
      <c r="I205" s="4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95" t="s">
        <v>111</v>
      </c>
      <c r="C206" s="96"/>
      <c r="D206" s="96"/>
      <c r="E206" s="35"/>
      <c r="F206" s="65"/>
      <c r="G206" s="47"/>
      <c r="H206" s="50"/>
      <c r="I206" s="4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97" t="s">
        <v>112</v>
      </c>
      <c r="C207" s="98"/>
      <c r="D207" s="19" t="s">
        <v>113</v>
      </c>
      <c r="E207" s="47"/>
      <c r="F207" s="56"/>
      <c r="G207" s="81"/>
      <c r="H207" s="50"/>
      <c r="I207" s="8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60"/>
      <c r="C208" s="73"/>
      <c r="D208" s="82">
        <f>SUM(D19:D24,F19:F24)</f>
        <v>0</v>
      </c>
      <c r="E208" s="83"/>
      <c r="F208" s="84"/>
      <c r="G208" s="63"/>
      <c r="H208" s="60"/>
      <c r="I208" s="6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60"/>
      <c r="C209" s="17" t="s">
        <v>114</v>
      </c>
      <c r="D209" s="20">
        <f>COUNTIFS('Client Level Data'!D:D,"&gt;17",'Client Level Data'!S:S,"Yes")</f>
        <v>0</v>
      </c>
      <c r="E209" s="77" t="str">
        <f t="shared" ref="E209:E212" si="0">IF($D$208&gt;=D209,LEFT($E$194,1),RIGHT($E$194,1))</f>
        <v>a</v>
      </c>
      <c r="F209" s="60"/>
      <c r="G209" s="85"/>
      <c r="H209" s="60"/>
      <c r="I209" s="85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60"/>
      <c r="C210" s="18" t="s">
        <v>115</v>
      </c>
      <c r="D210" s="20">
        <f>COUNTIFS('Client Level Data'!D:D,"&gt;17",'Client Level Data'!T:T,"Yes")</f>
        <v>0</v>
      </c>
      <c r="E210" s="77" t="str">
        <f t="shared" si="0"/>
        <v>a</v>
      </c>
      <c r="F210" s="84"/>
      <c r="G210" s="63"/>
      <c r="H210" s="60"/>
      <c r="I210" s="6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60"/>
      <c r="C211" s="17" t="s">
        <v>116</v>
      </c>
      <c r="D211" s="20">
        <f>COUNTIFS('Client Level Data'!D:D,"&gt;17",'Client Level Data'!U:U,"Yes")</f>
        <v>0</v>
      </c>
      <c r="E211" s="77" t="str">
        <f t="shared" si="0"/>
        <v>a</v>
      </c>
      <c r="F211" s="50"/>
      <c r="G211" s="47"/>
      <c r="H211" s="50"/>
      <c r="I211" s="47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60"/>
      <c r="C212" s="18" t="s">
        <v>117</v>
      </c>
      <c r="D212" s="20">
        <f>COUNTIFS('Client Level Data'!D:D,"&gt;17",'Client Level Data'!V:V,"Yes")</f>
        <v>0</v>
      </c>
      <c r="E212" s="77" t="str">
        <f t="shared" si="0"/>
        <v>a</v>
      </c>
      <c r="F212" s="50"/>
      <c r="G212" s="47"/>
      <c r="H212" s="50"/>
      <c r="I212" s="47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F213" s="1"/>
      <c r="H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F214" s="1"/>
      <c r="H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3"/>
      <c r="D215" s="1"/>
      <c r="F215" s="1"/>
      <c r="H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3"/>
      <c r="D216" s="1"/>
      <c r="F216" s="1"/>
      <c r="H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3"/>
      <c r="D217" s="1"/>
      <c r="F217" s="1"/>
      <c r="H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3"/>
      <c r="D218" s="1"/>
      <c r="F218" s="1"/>
      <c r="H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3"/>
      <c r="D219" s="1"/>
      <c r="F219" s="1"/>
      <c r="H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3"/>
      <c r="D220" s="1"/>
      <c r="F220" s="1"/>
      <c r="H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3"/>
      <c r="D221" s="1"/>
      <c r="F221" s="1"/>
      <c r="H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3"/>
      <c r="D222" s="1"/>
      <c r="F222" s="1"/>
      <c r="H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3"/>
      <c r="D223" s="1"/>
      <c r="F223" s="1"/>
      <c r="H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F224" s="1"/>
      <c r="H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F225" s="1"/>
      <c r="H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F226" s="1"/>
      <c r="H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F227" s="1"/>
      <c r="H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F228" s="1"/>
      <c r="H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F229" s="1"/>
      <c r="H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F230" s="1"/>
      <c r="H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F231" s="1"/>
      <c r="H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F232" s="1"/>
      <c r="H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F233" s="1"/>
      <c r="H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F234" s="1"/>
      <c r="H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F235" s="1"/>
      <c r="H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F236" s="1"/>
      <c r="H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F237" s="1"/>
      <c r="H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F238" s="1"/>
      <c r="H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F239" s="1"/>
      <c r="H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F240" s="1"/>
      <c r="H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F241" s="1"/>
      <c r="H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F242" s="1"/>
      <c r="H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F243" s="1"/>
      <c r="H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F244" s="1"/>
      <c r="H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F245" s="1"/>
      <c r="H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F246" s="1"/>
      <c r="H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F247" s="1"/>
      <c r="H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F248" s="1"/>
      <c r="H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F249" s="1"/>
      <c r="H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F250" s="1"/>
      <c r="H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F251" s="1"/>
      <c r="H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F252" s="1"/>
      <c r="H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F253" s="1"/>
      <c r="H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F254" s="1"/>
      <c r="H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F255" s="1"/>
      <c r="H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F256" s="1"/>
      <c r="H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F257" s="1"/>
      <c r="H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F258" s="1"/>
      <c r="H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F259" s="1"/>
      <c r="H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F260" s="1"/>
      <c r="H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F261" s="1"/>
      <c r="H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F262" s="1"/>
      <c r="H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F263" s="1"/>
      <c r="H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F264" s="1"/>
      <c r="H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F265" s="1"/>
      <c r="H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F266" s="1"/>
      <c r="H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F267" s="1"/>
      <c r="H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F268" s="1"/>
      <c r="H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F269" s="1"/>
      <c r="H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F270" s="1"/>
      <c r="H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F271" s="1"/>
      <c r="H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F272" s="1"/>
      <c r="H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F273" s="1"/>
      <c r="H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F274" s="1"/>
      <c r="H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F275" s="1"/>
      <c r="H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F276" s="1"/>
      <c r="H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F277" s="1"/>
      <c r="H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F278" s="1"/>
      <c r="H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F279" s="1"/>
      <c r="H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F280" s="1"/>
      <c r="H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F281" s="1"/>
      <c r="H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F282" s="1"/>
      <c r="H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F283" s="1"/>
      <c r="H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F284" s="1"/>
      <c r="H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F285" s="1"/>
      <c r="H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F286" s="1"/>
      <c r="H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F287" s="1"/>
      <c r="H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F288" s="1"/>
      <c r="H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F289" s="1"/>
      <c r="H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F290" s="1"/>
      <c r="H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F291" s="1"/>
      <c r="H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F292" s="1"/>
      <c r="H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F293" s="1"/>
      <c r="H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F294" s="1"/>
      <c r="H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F295" s="1"/>
      <c r="H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F296" s="1"/>
      <c r="H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F297" s="1"/>
      <c r="H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F298" s="1"/>
      <c r="H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F299" s="1"/>
      <c r="H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F300" s="1"/>
      <c r="H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F301" s="1"/>
      <c r="H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F302" s="1"/>
      <c r="H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F303" s="1"/>
      <c r="H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F304" s="1"/>
      <c r="H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F305" s="1"/>
      <c r="H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F306" s="1"/>
      <c r="H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F307" s="1"/>
      <c r="H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F308" s="1"/>
      <c r="H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F309" s="1"/>
      <c r="H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F310" s="1"/>
      <c r="H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F311" s="1"/>
      <c r="H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F312" s="1"/>
      <c r="H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F313" s="1"/>
      <c r="H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F314" s="1"/>
      <c r="H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F315" s="1"/>
      <c r="H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F316" s="1"/>
      <c r="H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F317" s="1"/>
      <c r="H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F318" s="1"/>
      <c r="H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F319" s="1"/>
      <c r="H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F320" s="1"/>
      <c r="H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F321" s="1"/>
      <c r="H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F322" s="1"/>
      <c r="H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F323" s="1"/>
      <c r="H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F324" s="1"/>
      <c r="H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F325" s="1"/>
      <c r="H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F326" s="1"/>
      <c r="H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F327" s="1"/>
      <c r="H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F328" s="1"/>
      <c r="H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F329" s="1"/>
      <c r="H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F330" s="1"/>
      <c r="H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F331" s="1"/>
      <c r="H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F332" s="1"/>
      <c r="H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F333" s="1"/>
      <c r="H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F334" s="1"/>
      <c r="H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F335" s="1"/>
      <c r="H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F336" s="1"/>
      <c r="H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F337" s="1"/>
      <c r="H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F338" s="1"/>
      <c r="H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F339" s="1"/>
      <c r="H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F340" s="1"/>
      <c r="H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F341" s="1"/>
      <c r="H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F342" s="1"/>
      <c r="H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F343" s="1"/>
      <c r="H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F344" s="1"/>
      <c r="H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F345" s="1"/>
      <c r="H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F346" s="1"/>
      <c r="H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F347" s="1"/>
      <c r="H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F348" s="1"/>
      <c r="H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F349" s="1"/>
      <c r="H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F350" s="1"/>
      <c r="H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F351" s="1"/>
      <c r="H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F352" s="1"/>
      <c r="H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F353" s="1"/>
      <c r="H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F354" s="1"/>
      <c r="H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F355" s="1"/>
      <c r="H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F356" s="1"/>
      <c r="H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F357" s="1"/>
      <c r="H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F358" s="1"/>
      <c r="H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F359" s="1"/>
      <c r="H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F360" s="1"/>
      <c r="H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F361" s="1"/>
      <c r="H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F362" s="1"/>
      <c r="H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F363" s="1"/>
      <c r="H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F364" s="1"/>
      <c r="H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F365" s="1"/>
      <c r="H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F366" s="1"/>
      <c r="H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F367" s="1"/>
      <c r="H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F368" s="1"/>
      <c r="H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F369" s="1"/>
      <c r="H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F370" s="1"/>
      <c r="H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F371" s="1"/>
      <c r="H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F372" s="1"/>
      <c r="H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F373" s="1"/>
      <c r="H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F374" s="1"/>
      <c r="H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F375" s="1"/>
      <c r="H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F376" s="1"/>
      <c r="H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F377" s="1"/>
      <c r="H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F378" s="1"/>
      <c r="H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F379" s="1"/>
      <c r="H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F380" s="1"/>
      <c r="H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F381" s="1"/>
      <c r="H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F382" s="1"/>
      <c r="H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F383" s="1"/>
      <c r="H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F384" s="1"/>
      <c r="H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F385" s="1"/>
      <c r="H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F386" s="1"/>
      <c r="H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F387" s="1"/>
      <c r="H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F388" s="1"/>
      <c r="H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F389" s="1"/>
      <c r="H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F390" s="1"/>
      <c r="H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F391" s="1"/>
      <c r="H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F392" s="1"/>
      <c r="H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F393" s="1"/>
      <c r="H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F394" s="1"/>
      <c r="H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F395" s="1"/>
      <c r="H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F396" s="1"/>
      <c r="H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F397" s="1"/>
      <c r="H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F398" s="1"/>
      <c r="H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F399" s="1"/>
      <c r="H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F400" s="1"/>
      <c r="H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F401" s="1"/>
      <c r="H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F402" s="1"/>
      <c r="H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F403" s="1"/>
      <c r="H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F404" s="1"/>
      <c r="H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F405" s="1"/>
      <c r="H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F406" s="1"/>
      <c r="H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F407" s="1"/>
      <c r="H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F408" s="1"/>
      <c r="H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F409" s="1"/>
      <c r="H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F410" s="1"/>
      <c r="H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F411" s="1"/>
      <c r="H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F412" s="1"/>
      <c r="H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F413" s="1"/>
      <c r="H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F414" s="1"/>
      <c r="H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F415" s="1"/>
      <c r="H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F416" s="1"/>
      <c r="H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F417" s="1"/>
      <c r="H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F418" s="1"/>
      <c r="H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F419" s="1"/>
      <c r="H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F420" s="1"/>
      <c r="H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F421" s="1"/>
      <c r="H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F422" s="1"/>
      <c r="H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F423" s="1"/>
      <c r="H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F424" s="1"/>
      <c r="H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F425" s="1"/>
      <c r="H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F426" s="1"/>
      <c r="H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F427" s="1"/>
      <c r="H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F428" s="1"/>
      <c r="H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F429" s="1"/>
      <c r="H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F430" s="1"/>
      <c r="H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F431" s="1"/>
      <c r="H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F432" s="1"/>
      <c r="H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F433" s="1"/>
      <c r="H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F434" s="1"/>
      <c r="H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F435" s="1"/>
      <c r="H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F436" s="1"/>
      <c r="H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F437" s="1"/>
      <c r="H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F438" s="1"/>
      <c r="H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F439" s="1"/>
      <c r="H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F440" s="1"/>
      <c r="H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F441" s="1"/>
      <c r="H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F442" s="1"/>
      <c r="H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F443" s="1"/>
      <c r="H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F444" s="1"/>
      <c r="H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F445" s="1"/>
      <c r="H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F446" s="1"/>
      <c r="H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F447" s="1"/>
      <c r="H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F448" s="1"/>
      <c r="H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F449" s="1"/>
      <c r="H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F450" s="1"/>
      <c r="H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F451" s="1"/>
      <c r="H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F452" s="1"/>
      <c r="H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F453" s="1"/>
      <c r="H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F454" s="1"/>
      <c r="H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F455" s="1"/>
      <c r="H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F456" s="1"/>
      <c r="H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F457" s="1"/>
      <c r="H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F458" s="1"/>
      <c r="H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F459" s="1"/>
      <c r="H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F460" s="1"/>
      <c r="H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F461" s="1"/>
      <c r="H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F462" s="1"/>
      <c r="H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F463" s="1"/>
      <c r="H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F464" s="1"/>
      <c r="H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F465" s="1"/>
      <c r="H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F466" s="1"/>
      <c r="H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F467" s="1"/>
      <c r="H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F468" s="1"/>
      <c r="H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F469" s="1"/>
      <c r="H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F470" s="1"/>
      <c r="H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F471" s="1"/>
      <c r="H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F472" s="1"/>
      <c r="H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F473" s="1"/>
      <c r="H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F474" s="1"/>
      <c r="H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F475" s="1"/>
      <c r="H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F476" s="1"/>
      <c r="H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F477" s="1"/>
      <c r="H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F478" s="1"/>
      <c r="H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F479" s="1"/>
      <c r="H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F480" s="1"/>
      <c r="H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F481" s="1"/>
      <c r="H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F482" s="1"/>
      <c r="H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F483" s="1"/>
      <c r="H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F484" s="1"/>
      <c r="H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F485" s="1"/>
      <c r="H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F486" s="1"/>
      <c r="H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F487" s="1"/>
      <c r="H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F488" s="1"/>
      <c r="H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F489" s="1"/>
      <c r="H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F490" s="1"/>
      <c r="H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F491" s="1"/>
      <c r="H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F492" s="1"/>
      <c r="H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F493" s="1"/>
      <c r="H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F494" s="1"/>
      <c r="H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F495" s="1"/>
      <c r="H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F496" s="1"/>
      <c r="H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F497" s="1"/>
      <c r="H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F498" s="1"/>
      <c r="H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F499" s="1"/>
      <c r="H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F500" s="1"/>
      <c r="H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F501" s="1"/>
      <c r="H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F502" s="1"/>
      <c r="H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F503" s="1"/>
      <c r="H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F504" s="1"/>
      <c r="H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F505" s="1"/>
      <c r="H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F506" s="1"/>
      <c r="H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F507" s="1"/>
      <c r="H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F508" s="1"/>
      <c r="H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F509" s="1"/>
      <c r="H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F510" s="1"/>
      <c r="H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F511" s="1"/>
      <c r="H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F512" s="1"/>
      <c r="H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F513" s="1"/>
      <c r="H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F514" s="1"/>
      <c r="H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F515" s="1"/>
      <c r="H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F516" s="1"/>
      <c r="H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F517" s="1"/>
      <c r="H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F518" s="1"/>
      <c r="H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F519" s="1"/>
      <c r="H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F520" s="1"/>
      <c r="H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F521" s="1"/>
      <c r="H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F522" s="1"/>
      <c r="H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F523" s="1"/>
      <c r="H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F524" s="1"/>
      <c r="H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F525" s="1"/>
      <c r="H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F526" s="1"/>
      <c r="H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F527" s="1"/>
      <c r="H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F528" s="1"/>
      <c r="H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F529" s="1"/>
      <c r="H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F530" s="1"/>
      <c r="H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F531" s="1"/>
      <c r="H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F532" s="1"/>
      <c r="H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F533" s="1"/>
      <c r="H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F534" s="1"/>
      <c r="H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F535" s="1"/>
      <c r="H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F536" s="1"/>
      <c r="H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F537" s="1"/>
      <c r="H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F538" s="1"/>
      <c r="H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F539" s="1"/>
      <c r="H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F540" s="1"/>
      <c r="H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F541" s="1"/>
      <c r="H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F542" s="1"/>
      <c r="H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F543" s="1"/>
      <c r="H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F544" s="1"/>
      <c r="H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F545" s="1"/>
      <c r="H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F546" s="1"/>
      <c r="H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F547" s="1"/>
      <c r="H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F548" s="1"/>
      <c r="H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F549" s="1"/>
      <c r="H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F550" s="1"/>
      <c r="H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F551" s="1"/>
      <c r="H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F552" s="1"/>
      <c r="H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F553" s="1"/>
      <c r="H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F554" s="1"/>
      <c r="H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F555" s="1"/>
      <c r="H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F556" s="1"/>
      <c r="H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F557" s="1"/>
      <c r="H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F558" s="1"/>
      <c r="H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F559" s="1"/>
      <c r="H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F560" s="1"/>
      <c r="H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F561" s="1"/>
      <c r="H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F562" s="1"/>
      <c r="H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F563" s="1"/>
      <c r="H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F564" s="1"/>
      <c r="H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F565" s="1"/>
      <c r="H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F566" s="1"/>
      <c r="H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F567" s="1"/>
      <c r="H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F568" s="1"/>
      <c r="H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F569" s="1"/>
      <c r="H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F570" s="1"/>
      <c r="H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F571" s="1"/>
      <c r="H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F572" s="1"/>
      <c r="H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F573" s="1"/>
      <c r="H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F574" s="1"/>
      <c r="H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F575" s="1"/>
      <c r="H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F576" s="1"/>
      <c r="H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F577" s="1"/>
      <c r="H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F578" s="1"/>
      <c r="H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F579" s="1"/>
      <c r="H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F580" s="1"/>
      <c r="H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F581" s="1"/>
      <c r="H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F582" s="1"/>
      <c r="H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F583" s="1"/>
      <c r="H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F584" s="1"/>
      <c r="H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F585" s="1"/>
      <c r="H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F586" s="1"/>
      <c r="H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F587" s="1"/>
      <c r="H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F588" s="1"/>
      <c r="H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F589" s="1"/>
      <c r="H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F590" s="1"/>
      <c r="H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F591" s="1"/>
      <c r="H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F592" s="1"/>
      <c r="H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F593" s="1"/>
      <c r="H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F594" s="1"/>
      <c r="H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F595" s="1"/>
      <c r="H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F596" s="1"/>
      <c r="H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F597" s="1"/>
      <c r="H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F598" s="1"/>
      <c r="H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F599" s="1"/>
      <c r="H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F600" s="1"/>
      <c r="H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F601" s="1"/>
      <c r="H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F602" s="1"/>
      <c r="H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F603" s="1"/>
      <c r="H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F604" s="1"/>
      <c r="H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F605" s="1"/>
      <c r="H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F606" s="1"/>
      <c r="H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F607" s="1"/>
      <c r="H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F608" s="1"/>
      <c r="H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F609" s="1"/>
      <c r="H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F610" s="1"/>
      <c r="H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F611" s="1"/>
      <c r="H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F612" s="1"/>
      <c r="H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F613" s="1"/>
      <c r="H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F614" s="1"/>
      <c r="H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F615" s="1"/>
      <c r="H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F616" s="1"/>
      <c r="H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F617" s="1"/>
      <c r="H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F618" s="1"/>
      <c r="H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F619" s="1"/>
      <c r="H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F620" s="1"/>
      <c r="H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F621" s="1"/>
      <c r="H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F622" s="1"/>
      <c r="H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F623" s="1"/>
      <c r="H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F624" s="1"/>
      <c r="H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F625" s="1"/>
      <c r="H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F626" s="1"/>
      <c r="H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F627" s="1"/>
      <c r="H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F628" s="1"/>
      <c r="H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F629" s="1"/>
      <c r="H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F630" s="1"/>
      <c r="H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F631" s="1"/>
      <c r="H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F632" s="1"/>
      <c r="H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F633" s="1"/>
      <c r="H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F634" s="1"/>
      <c r="H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F635" s="1"/>
      <c r="H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F636" s="1"/>
      <c r="H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F637" s="1"/>
      <c r="H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F638" s="1"/>
      <c r="H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F639" s="1"/>
      <c r="H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F640" s="1"/>
      <c r="H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F641" s="1"/>
      <c r="H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F642" s="1"/>
      <c r="H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F643" s="1"/>
      <c r="H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F644" s="1"/>
      <c r="H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F645" s="1"/>
      <c r="H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F646" s="1"/>
      <c r="H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F647" s="1"/>
      <c r="H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F648" s="1"/>
      <c r="H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F649" s="1"/>
      <c r="H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F650" s="1"/>
      <c r="H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F651" s="1"/>
      <c r="H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F652" s="1"/>
      <c r="H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F653" s="1"/>
      <c r="H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F654" s="1"/>
      <c r="H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F655" s="1"/>
      <c r="H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F656" s="1"/>
      <c r="H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F657" s="1"/>
      <c r="H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F658" s="1"/>
      <c r="H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F659" s="1"/>
      <c r="H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F660" s="1"/>
      <c r="H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F661" s="1"/>
      <c r="H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F662" s="1"/>
      <c r="H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F663" s="1"/>
      <c r="H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F664" s="1"/>
      <c r="H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F665" s="1"/>
      <c r="H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F666" s="1"/>
      <c r="H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F667" s="1"/>
      <c r="H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F668" s="1"/>
      <c r="H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F669" s="1"/>
      <c r="H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F670" s="1"/>
      <c r="H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F671" s="1"/>
      <c r="H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F672" s="1"/>
      <c r="H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F673" s="1"/>
      <c r="H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F674" s="1"/>
      <c r="H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F675" s="1"/>
      <c r="H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F676" s="1"/>
      <c r="H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F677" s="1"/>
      <c r="H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F678" s="1"/>
      <c r="H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F679" s="1"/>
      <c r="H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F680" s="1"/>
      <c r="H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F681" s="1"/>
      <c r="H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F682" s="1"/>
      <c r="H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F683" s="1"/>
      <c r="H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F684" s="1"/>
      <c r="H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F685" s="1"/>
      <c r="H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F686" s="1"/>
      <c r="H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F687" s="1"/>
      <c r="H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F688" s="1"/>
      <c r="H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F689" s="1"/>
      <c r="H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F690" s="1"/>
      <c r="H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F691" s="1"/>
      <c r="H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F692" s="1"/>
      <c r="H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F693" s="1"/>
      <c r="H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F694" s="1"/>
      <c r="H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F695" s="1"/>
      <c r="H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F696" s="1"/>
      <c r="H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F697" s="1"/>
      <c r="H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F698" s="1"/>
      <c r="H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F699" s="1"/>
      <c r="H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F700" s="1"/>
      <c r="H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F701" s="1"/>
      <c r="H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F702" s="1"/>
      <c r="H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F703" s="1"/>
      <c r="H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F704" s="1"/>
      <c r="H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F705" s="1"/>
      <c r="H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F706" s="1"/>
      <c r="H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F707" s="1"/>
      <c r="H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F708" s="1"/>
      <c r="H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F709" s="1"/>
      <c r="H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F710" s="1"/>
      <c r="H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F711" s="1"/>
      <c r="H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F712" s="1"/>
      <c r="H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F713" s="1"/>
      <c r="H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F714" s="1"/>
      <c r="H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F715" s="1"/>
      <c r="H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F716" s="1"/>
      <c r="H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F717" s="1"/>
      <c r="H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F718" s="1"/>
      <c r="H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F719" s="1"/>
      <c r="H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F720" s="1"/>
      <c r="H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F721" s="1"/>
      <c r="H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F722" s="1"/>
      <c r="H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F723" s="1"/>
      <c r="H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F724" s="1"/>
      <c r="H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F725" s="1"/>
      <c r="H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F726" s="1"/>
      <c r="H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F727" s="1"/>
      <c r="H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F728" s="1"/>
      <c r="H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F729" s="1"/>
      <c r="H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F730" s="1"/>
      <c r="H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F731" s="1"/>
      <c r="H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F732" s="1"/>
      <c r="H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F733" s="1"/>
      <c r="H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F734" s="1"/>
      <c r="H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F735" s="1"/>
      <c r="H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F736" s="1"/>
      <c r="H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F737" s="1"/>
      <c r="H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F738" s="1"/>
      <c r="H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F739" s="1"/>
      <c r="H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F740" s="1"/>
      <c r="H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F741" s="1"/>
      <c r="H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F742" s="1"/>
      <c r="H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F743" s="1"/>
      <c r="H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F744" s="1"/>
      <c r="H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F745" s="1"/>
      <c r="H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F746" s="1"/>
      <c r="H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F747" s="1"/>
      <c r="H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F748" s="1"/>
      <c r="H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F749" s="1"/>
      <c r="H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F750" s="1"/>
      <c r="H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F751" s="1"/>
      <c r="H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F752" s="1"/>
      <c r="H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F753" s="1"/>
      <c r="H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F754" s="1"/>
      <c r="H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F755" s="1"/>
      <c r="H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F756" s="1"/>
      <c r="H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F757" s="1"/>
      <c r="H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F758" s="1"/>
      <c r="H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F759" s="1"/>
      <c r="H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F760" s="1"/>
      <c r="H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F761" s="1"/>
      <c r="H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F762" s="1"/>
      <c r="H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F763" s="1"/>
      <c r="H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F764" s="1"/>
      <c r="H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F765" s="1"/>
      <c r="H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F766" s="1"/>
      <c r="H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F767" s="1"/>
      <c r="H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F768" s="1"/>
      <c r="H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F769" s="1"/>
      <c r="H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F770" s="1"/>
      <c r="H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F771" s="1"/>
      <c r="H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F772" s="1"/>
      <c r="H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F773" s="1"/>
      <c r="H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F774" s="1"/>
      <c r="H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F775" s="1"/>
      <c r="H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F776" s="1"/>
      <c r="H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F777" s="1"/>
      <c r="H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F778" s="1"/>
      <c r="H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F779" s="1"/>
      <c r="H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F780" s="1"/>
      <c r="H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F781" s="1"/>
      <c r="H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F782" s="1"/>
      <c r="H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F783" s="1"/>
      <c r="H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F784" s="1"/>
      <c r="H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F785" s="1"/>
      <c r="H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F786" s="1"/>
      <c r="H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F787" s="1"/>
      <c r="H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F788" s="1"/>
      <c r="H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F789" s="1"/>
      <c r="H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F790" s="1"/>
      <c r="H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F791" s="1"/>
      <c r="H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F792" s="1"/>
      <c r="H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F793" s="1"/>
      <c r="H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F794" s="1"/>
      <c r="H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F795" s="1"/>
      <c r="H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F796" s="1"/>
      <c r="H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F797" s="1"/>
      <c r="H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F798" s="1"/>
      <c r="H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F799" s="1"/>
      <c r="H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F800" s="1"/>
      <c r="H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F801" s="1"/>
      <c r="H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F802" s="1"/>
      <c r="H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F803" s="1"/>
      <c r="H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F804" s="1"/>
      <c r="H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F805" s="1"/>
      <c r="H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F806" s="1"/>
      <c r="H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F807" s="1"/>
      <c r="H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F808" s="1"/>
      <c r="H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F809" s="1"/>
      <c r="H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F810" s="1"/>
      <c r="H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F811" s="1"/>
      <c r="H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F812" s="1"/>
      <c r="H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F813" s="1"/>
      <c r="H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F814" s="1"/>
      <c r="H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F815" s="1"/>
      <c r="H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F816" s="1"/>
      <c r="H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F817" s="1"/>
      <c r="H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F818" s="1"/>
      <c r="H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F819" s="1"/>
      <c r="H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F820" s="1"/>
      <c r="H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F821" s="1"/>
      <c r="H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F822" s="1"/>
      <c r="H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F823" s="1"/>
      <c r="H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F824" s="1"/>
      <c r="H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F825" s="1"/>
      <c r="H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F826" s="1"/>
      <c r="H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F827" s="1"/>
      <c r="H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F828" s="1"/>
      <c r="H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F829" s="1"/>
      <c r="H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F830" s="1"/>
      <c r="H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F831" s="1"/>
      <c r="H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F832" s="1"/>
      <c r="H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F833" s="1"/>
      <c r="H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F834" s="1"/>
      <c r="H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F835" s="1"/>
      <c r="H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F836" s="1"/>
      <c r="H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F837" s="1"/>
      <c r="H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F838" s="1"/>
      <c r="H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F839" s="1"/>
      <c r="H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F840" s="1"/>
      <c r="H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F841" s="1"/>
      <c r="H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F842" s="1"/>
      <c r="H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F843" s="1"/>
      <c r="H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F844" s="1"/>
      <c r="H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F845" s="1"/>
      <c r="H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F846" s="1"/>
      <c r="H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F847" s="1"/>
      <c r="H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F848" s="1"/>
      <c r="H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F849" s="1"/>
      <c r="H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F850" s="1"/>
      <c r="H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F851" s="1"/>
      <c r="H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F852" s="1"/>
      <c r="H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F853" s="1"/>
      <c r="H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F854" s="1"/>
      <c r="H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F855" s="1"/>
      <c r="H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F856" s="1"/>
      <c r="H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F857" s="1"/>
      <c r="H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F858" s="1"/>
      <c r="H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F859" s="1"/>
      <c r="H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F860" s="1"/>
      <c r="H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F861" s="1"/>
      <c r="H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F862" s="1"/>
      <c r="H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F863" s="1"/>
      <c r="H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F864" s="1"/>
      <c r="H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F865" s="1"/>
      <c r="H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F866" s="1"/>
      <c r="H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F867" s="1"/>
      <c r="H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F868" s="1"/>
      <c r="H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F869" s="1"/>
      <c r="H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F870" s="1"/>
      <c r="H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F871" s="1"/>
      <c r="H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F872" s="1"/>
      <c r="H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F873" s="1"/>
      <c r="H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F874" s="1"/>
      <c r="H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F875" s="1"/>
      <c r="H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F876" s="1"/>
      <c r="H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F877" s="1"/>
      <c r="H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F878" s="1"/>
      <c r="H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F879" s="1"/>
      <c r="H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F880" s="1"/>
      <c r="H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F881" s="1"/>
      <c r="H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F882" s="1"/>
      <c r="H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F883" s="1"/>
      <c r="H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F884" s="1"/>
      <c r="H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F885" s="1"/>
      <c r="H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F886" s="1"/>
      <c r="H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F887" s="1"/>
      <c r="H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F888" s="1"/>
      <c r="H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F889" s="1"/>
      <c r="H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F890" s="1"/>
      <c r="H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F891" s="1"/>
      <c r="H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F892" s="1"/>
      <c r="H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F893" s="1"/>
      <c r="H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F894" s="1"/>
      <c r="H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F895" s="1"/>
      <c r="H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F896" s="1"/>
      <c r="H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F897" s="1"/>
      <c r="H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F898" s="1"/>
      <c r="H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F899" s="1"/>
      <c r="H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F900" s="1"/>
      <c r="H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F901" s="1"/>
      <c r="H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F902" s="1"/>
      <c r="H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F903" s="1"/>
      <c r="H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F904" s="1"/>
      <c r="H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F905" s="1"/>
      <c r="H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F906" s="1"/>
      <c r="H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F907" s="1"/>
      <c r="H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F908" s="1"/>
      <c r="H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F909" s="1"/>
      <c r="H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F910" s="1"/>
      <c r="H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F911" s="1"/>
      <c r="H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F912" s="1"/>
      <c r="H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F913" s="1"/>
      <c r="H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F914" s="1"/>
      <c r="H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F915" s="1"/>
      <c r="H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F916" s="1"/>
      <c r="H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F917" s="1"/>
      <c r="H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F918" s="1"/>
      <c r="H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F919" s="1"/>
      <c r="H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F920" s="1"/>
      <c r="H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F921" s="1"/>
      <c r="H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F922" s="1"/>
      <c r="H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F923" s="1"/>
      <c r="H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F924" s="1"/>
      <c r="H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F925" s="1"/>
      <c r="H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F926" s="1"/>
      <c r="H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F927" s="1"/>
      <c r="H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F928" s="1"/>
      <c r="H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F929" s="1"/>
      <c r="H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F930" s="1"/>
      <c r="H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F931" s="1"/>
      <c r="H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F932" s="1"/>
      <c r="H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F933" s="1"/>
      <c r="H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F934" s="1"/>
      <c r="H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F935" s="1"/>
      <c r="H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F936" s="1"/>
      <c r="H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F937" s="1"/>
      <c r="H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F938" s="1"/>
      <c r="H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F939" s="1"/>
      <c r="H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F940" s="1"/>
      <c r="H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F941" s="1"/>
      <c r="H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F942" s="1"/>
      <c r="H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F943" s="1"/>
      <c r="H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F944" s="1"/>
      <c r="H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F945" s="1"/>
      <c r="H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F946" s="1"/>
      <c r="H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F947" s="1"/>
      <c r="H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F948" s="1"/>
      <c r="H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F949" s="1"/>
      <c r="H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F950" s="1"/>
      <c r="H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F951" s="1"/>
      <c r="H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F952" s="1"/>
      <c r="H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F953" s="1"/>
      <c r="H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F954" s="1"/>
      <c r="H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F955" s="1"/>
      <c r="H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F956" s="1"/>
      <c r="H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F957" s="1"/>
      <c r="H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F958" s="1"/>
      <c r="H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F959" s="1"/>
      <c r="H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F960" s="1"/>
      <c r="H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F961" s="1"/>
      <c r="H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F962" s="1"/>
      <c r="H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F963" s="1"/>
      <c r="H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F964" s="1"/>
      <c r="H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F965" s="1"/>
      <c r="H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F966" s="1"/>
      <c r="H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F967" s="1"/>
      <c r="H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F968" s="1"/>
      <c r="H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F969" s="1"/>
      <c r="H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F970" s="1"/>
      <c r="H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F971" s="1"/>
      <c r="H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F972" s="1"/>
      <c r="H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F973" s="1"/>
      <c r="H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F974" s="1"/>
      <c r="H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F975" s="1"/>
      <c r="H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F976" s="1"/>
      <c r="H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F977" s="1"/>
      <c r="H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F978" s="1"/>
      <c r="H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F979" s="1"/>
      <c r="H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F980" s="1"/>
      <c r="H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F981" s="1"/>
      <c r="H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F982" s="1"/>
      <c r="H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F983" s="1"/>
      <c r="H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F984" s="1"/>
      <c r="H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F985" s="1"/>
      <c r="H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F986" s="1"/>
      <c r="H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F987" s="1"/>
      <c r="H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F988" s="1"/>
      <c r="H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F989" s="1"/>
      <c r="H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F990" s="1"/>
      <c r="H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F991" s="1"/>
      <c r="H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F992" s="1"/>
      <c r="H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F993" s="1"/>
      <c r="H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F994" s="1"/>
      <c r="H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F995" s="1"/>
      <c r="H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F996" s="1"/>
      <c r="H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F997" s="1"/>
      <c r="H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F998" s="1"/>
      <c r="H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F999" s="1"/>
      <c r="H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F1000" s="1"/>
      <c r="H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F1001" s="1"/>
      <c r="H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F1002" s="1"/>
      <c r="H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F1003" s="1"/>
      <c r="H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1"/>
      <c r="F1004" s="1"/>
      <c r="H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1"/>
      <c r="F1005" s="1"/>
      <c r="H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1"/>
      <c r="D1006" s="1"/>
      <c r="F1006" s="1"/>
      <c r="H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1"/>
      <c r="D1007" s="1"/>
      <c r="F1007" s="1"/>
      <c r="H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1"/>
      <c r="D1008" s="1"/>
      <c r="F1008" s="1"/>
      <c r="H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1"/>
      <c r="C1009" s="1"/>
      <c r="D1009" s="1"/>
      <c r="F1009" s="1"/>
      <c r="H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1"/>
      <c r="C1010" s="1"/>
      <c r="D1010" s="1"/>
      <c r="F1010" s="1"/>
      <c r="H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>
      <c r="A1011" s="1"/>
      <c r="B1011" s="1"/>
      <c r="C1011" s="1"/>
      <c r="D1011" s="1"/>
      <c r="F1011" s="1"/>
      <c r="H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>
      <c r="A1012" s="1"/>
      <c r="B1012" s="1"/>
      <c r="C1012" s="1"/>
      <c r="D1012" s="1"/>
      <c r="F1012" s="1"/>
      <c r="H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>
      <c r="A1013" s="1"/>
      <c r="B1013" s="1"/>
      <c r="C1013" s="1"/>
      <c r="D1013" s="1"/>
      <c r="F1013" s="1"/>
      <c r="H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>
      <c r="A1014" s="1"/>
      <c r="B1014" s="1"/>
      <c r="C1014" s="1"/>
      <c r="D1014" s="1"/>
      <c r="F1014" s="1"/>
      <c r="H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>
      <c r="A1015" s="1"/>
      <c r="B1015" s="1"/>
      <c r="C1015" s="1"/>
      <c r="D1015" s="1"/>
      <c r="F1015" s="1"/>
      <c r="H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>
      <c r="A1016" s="1"/>
      <c r="B1016" s="1"/>
      <c r="C1016" s="1"/>
      <c r="D1016" s="1"/>
      <c r="F1016" s="1"/>
      <c r="H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>
      <c r="A1017" s="1"/>
      <c r="B1017" s="1"/>
      <c r="C1017" s="1"/>
      <c r="D1017" s="1"/>
      <c r="F1017" s="1"/>
      <c r="H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>
      <c r="A1018" s="1"/>
      <c r="B1018" s="1"/>
      <c r="C1018" s="1"/>
      <c r="D1018" s="1"/>
      <c r="F1018" s="1"/>
      <c r="H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>
      <c r="A1019" s="1"/>
      <c r="B1019" s="1"/>
      <c r="C1019" s="1"/>
      <c r="D1019" s="1"/>
      <c r="F1019" s="1"/>
      <c r="H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>
      <c r="A1020" s="1"/>
      <c r="B1020" s="1"/>
      <c r="C1020" s="1"/>
      <c r="D1020" s="1"/>
      <c r="F1020" s="1"/>
      <c r="H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>
      <c r="A1021" s="1"/>
      <c r="B1021" s="1"/>
      <c r="C1021" s="1"/>
      <c r="D1021" s="1"/>
      <c r="F1021" s="1"/>
      <c r="H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>
      <c r="A1022" s="1"/>
      <c r="B1022" s="1"/>
      <c r="C1022" s="1"/>
      <c r="D1022" s="1"/>
      <c r="F1022" s="1"/>
      <c r="H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>
      <c r="A1023" s="1"/>
      <c r="B1023" s="1"/>
      <c r="C1023" s="1"/>
      <c r="D1023" s="1"/>
      <c r="F1023" s="1"/>
      <c r="H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.75" customHeight="1">
      <c r="A1024" s="1"/>
      <c r="B1024" s="1"/>
      <c r="C1024" s="1"/>
      <c r="D1024" s="1"/>
      <c r="F1024" s="1"/>
      <c r="H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</sheetData>
  <sheetProtection algorithmName="SHA-512" hashValue="sXSXnI8X0u9fhDvobka5DvaOFGds2Bf0F6HQ9sb8YdpwioZxKbXDVAHVzhyPwI+bZNKgzLbjz3nEF5UKYQb9hQ==" saltValue="r78Bat2wod+KQL1wrP+tlg==" spinCount="100000" sheet="1" objects="1" scenarios="1"/>
  <mergeCells count="16">
    <mergeCell ref="B1:H1"/>
    <mergeCell ref="B2:H2"/>
    <mergeCell ref="B3:I3"/>
    <mergeCell ref="B12:H12"/>
    <mergeCell ref="B13:C14"/>
    <mergeCell ref="B65:H65"/>
    <mergeCell ref="B66:C67"/>
    <mergeCell ref="B206:D206"/>
    <mergeCell ref="B207:C207"/>
    <mergeCell ref="B110:H110"/>
    <mergeCell ref="B111:C112"/>
    <mergeCell ref="B156:D156"/>
    <mergeCell ref="B160:H160"/>
    <mergeCell ref="B161:C162"/>
    <mergeCell ref="B185:D185"/>
    <mergeCell ref="B202:D202"/>
  </mergeCells>
  <conditionalFormatting sqref="E16">
    <cfRule type="expression" dxfId="177" priority="1" stopIfTrue="1">
      <formula>SUM(D16)&lt;=0</formula>
    </cfRule>
    <cfRule type="expression" dxfId="176" priority="2" stopIfTrue="1">
      <formula>D16&lt;D15</formula>
    </cfRule>
    <cfRule type="expression" dxfId="175" priority="3" stopIfTrue="1">
      <formula>D16&gt;=D15</formula>
    </cfRule>
  </conditionalFormatting>
  <conditionalFormatting sqref="E25 G25">
    <cfRule type="expression" dxfId="174" priority="4" stopIfTrue="1">
      <formula>SUM(D18:D24,D25)&lt;=0</formula>
    </cfRule>
    <cfRule type="expression" dxfId="173" priority="5" stopIfTrue="1">
      <formula>SUM(D18:D24,D25)&lt;&gt;D$16</formula>
    </cfRule>
    <cfRule type="expression" dxfId="172" priority="6" stopIfTrue="1">
      <formula>SUM(D18:D24,D25)=D$16</formula>
    </cfRule>
  </conditionalFormatting>
  <conditionalFormatting sqref="E29">
    <cfRule type="expression" dxfId="171" priority="7" stopIfTrue="1">
      <formula>SUM(D27:D29)&lt;=0</formula>
    </cfRule>
    <cfRule type="expression" dxfId="170" priority="8" stopIfTrue="1">
      <formula>SUM(D27:D29)=D$16</formula>
    </cfRule>
    <cfRule type="expression" dxfId="169" priority="9" stopIfTrue="1">
      <formula>SUM(D27:D29)&lt;&gt;D$16</formula>
    </cfRule>
  </conditionalFormatting>
  <conditionalFormatting sqref="E35 G35 I35">
    <cfRule type="expression" dxfId="168" priority="10" stopIfTrue="1">
      <formula>SUM(D27:D35)&lt;&gt;D$16</formula>
    </cfRule>
    <cfRule type="expression" dxfId="167" priority="11" stopIfTrue="1">
      <formula>SUM(D27:D35)=D$16</formula>
    </cfRule>
  </conditionalFormatting>
  <conditionalFormatting sqref="E35">
    <cfRule type="expression" dxfId="166" priority="12" stopIfTrue="1">
      <formula>SUM(D27:D35)&lt;=0</formula>
    </cfRule>
  </conditionalFormatting>
  <conditionalFormatting sqref="E36:E43 G36:G43 I36:I43">
    <cfRule type="expression" dxfId="165" priority="13" stopIfTrue="1">
      <formula>SUM(D29:D36)&lt;&gt;D$16</formula>
    </cfRule>
    <cfRule type="expression" dxfId="164" priority="14" stopIfTrue="1">
      <formula>SUM(D29:D36)=D$16</formula>
    </cfRule>
  </conditionalFormatting>
  <conditionalFormatting sqref="E36:E43">
    <cfRule type="expression" dxfId="163" priority="15" stopIfTrue="1">
      <formula>SUM(D29:D36)&lt;=0</formula>
    </cfRule>
  </conditionalFormatting>
  <conditionalFormatting sqref="E60 G60">
    <cfRule type="expression" dxfId="162" priority="147" stopIfTrue="1">
      <formula>SUM(D45:D60)&lt;&gt;D$16</formula>
    </cfRule>
  </conditionalFormatting>
  <conditionalFormatting sqref="E60">
    <cfRule type="expression" dxfId="161" priority="16" stopIfTrue="1">
      <formula>SUM(D45:D60)&lt;=0</formula>
    </cfRule>
    <cfRule type="expression" dxfId="160" priority="17" stopIfTrue="1">
      <formula>SUM(D45:D60)=D$16</formula>
    </cfRule>
  </conditionalFormatting>
  <conditionalFormatting sqref="E69">
    <cfRule type="expression" dxfId="159" priority="18" stopIfTrue="1">
      <formula>SUM($D$69)&lt;=0</formula>
    </cfRule>
    <cfRule type="expression" dxfId="158" priority="19" stopIfTrue="1">
      <formula>$D$69&lt;=$D$16</formula>
    </cfRule>
    <cfRule type="expression" dxfId="157" priority="20" stopIfTrue="1">
      <formula>$D$69&gt;$D$16</formula>
    </cfRule>
  </conditionalFormatting>
  <conditionalFormatting sqref="E70">
    <cfRule type="expression" dxfId="156" priority="21" stopIfTrue="1">
      <formula>SUM($D$70)&lt;=0</formula>
    </cfRule>
    <cfRule type="expression" dxfId="155" priority="22" stopIfTrue="1">
      <formula>$D$70&lt;=$D$69</formula>
    </cfRule>
    <cfRule type="expression" dxfId="154" priority="23" stopIfTrue="1">
      <formula>$D$70&gt;$D$69</formula>
    </cfRule>
  </conditionalFormatting>
  <conditionalFormatting sqref="E80 G80:G82">
    <cfRule type="expression" dxfId="153" priority="24" stopIfTrue="1">
      <formula>SUM(D72:D80)&lt;=0</formula>
    </cfRule>
    <cfRule type="expression" dxfId="152" priority="25" stopIfTrue="1">
      <formula>SUM(D72:D80)&lt;&gt;D70</formula>
    </cfRule>
    <cfRule type="expression" dxfId="151" priority="26" stopIfTrue="1">
      <formula>SUM(D72:D80)=D70</formula>
    </cfRule>
  </conditionalFormatting>
  <conditionalFormatting sqref="E81:E88">
    <cfRule type="expression" dxfId="150" priority="27" stopIfTrue="1">
      <formula>SUM(D74:D81)&lt;&gt;D$16</formula>
    </cfRule>
    <cfRule type="expression" dxfId="149" priority="28" stopIfTrue="1">
      <formula>SUM(D74:D81)=D$16</formula>
    </cfRule>
    <cfRule type="expression" dxfId="148" priority="29" stopIfTrue="1">
      <formula>SUM(D74:D81)&lt;=0</formula>
    </cfRule>
  </conditionalFormatting>
  <conditionalFormatting sqref="E105">
    <cfRule type="expression" dxfId="147" priority="30" stopIfTrue="1">
      <formula>SUM(D90:D105)&lt;=0</formula>
    </cfRule>
    <cfRule type="expression" dxfId="146" priority="31" stopIfTrue="1">
      <formula>SUM(D90:D105)&lt;&gt;D70</formula>
    </cfRule>
    <cfRule type="expression" dxfId="145" priority="32" stopIfTrue="1">
      <formula>SUM(D90:D105)=D70</formula>
    </cfRule>
  </conditionalFormatting>
  <conditionalFormatting sqref="E108">
    <cfRule type="expression" dxfId="144" priority="33" stopIfTrue="1">
      <formula>SUM($D$108)&lt;=0</formula>
    </cfRule>
    <cfRule type="expression" dxfId="143" priority="34" stopIfTrue="1">
      <formula>$D$108&lt;=$D$69</formula>
    </cfRule>
    <cfRule type="expression" dxfId="142" priority="35" stopIfTrue="1">
      <formula>$D$108&gt;$D$69</formula>
    </cfRule>
  </conditionalFormatting>
  <conditionalFormatting sqref="E114">
    <cfRule type="expression" dxfId="141" priority="36" stopIfTrue="1">
      <formula>SUM(D114)&lt;=0</formula>
    </cfRule>
    <cfRule type="expression" dxfId="140" priority="37" stopIfTrue="1">
      <formula>D114&gt;SUM(F16,H16)</formula>
    </cfRule>
    <cfRule type="expression" dxfId="139" priority="38" stopIfTrue="1">
      <formula>D114&lt;=SUM(F16,H16)</formula>
    </cfRule>
  </conditionalFormatting>
  <conditionalFormatting sqref="E116">
    <cfRule type="expression" dxfId="138" priority="39" stopIfTrue="1">
      <formula>SUM($D$116)&lt;=0</formula>
    </cfRule>
    <cfRule type="expression" dxfId="137" priority="40" stopIfTrue="1">
      <formula>SUM(D115:D116)=D114</formula>
    </cfRule>
    <cfRule type="expression" dxfId="136" priority="41" stopIfTrue="1">
      <formula>SUM(D115:D116)&lt;&gt;D114</formula>
    </cfRule>
  </conditionalFormatting>
  <conditionalFormatting sqref="E130:E131">
    <cfRule type="expression" dxfId="135" priority="42" stopIfTrue="1">
      <formula>SUM(D122:D130)&lt;=0</formula>
    </cfRule>
    <cfRule type="expression" dxfId="134" priority="43" stopIfTrue="1">
      <formula>D115&lt;&gt;SUM(D122:D130)</formula>
    </cfRule>
    <cfRule type="expression" dxfId="133" priority="44" stopIfTrue="1">
      <formula>D115=SUM(D122:D130)</formula>
    </cfRule>
  </conditionalFormatting>
  <conditionalFormatting sqref="E132">
    <cfRule type="expression" dxfId="132" priority="45" stopIfTrue="1">
      <formula>SUM(D123:D132)&lt;=0</formula>
    </cfRule>
    <cfRule type="expression" dxfId="131" priority="46" stopIfTrue="1">
      <formula>D116&lt;&gt;SUM(D123:D132)</formula>
    </cfRule>
    <cfRule type="expression" dxfId="130" priority="47" stopIfTrue="1">
      <formula>D116=SUM(D123:D132)</formula>
    </cfRule>
  </conditionalFormatting>
  <conditionalFormatting sqref="E133">
    <cfRule type="expression" dxfId="129" priority="48" stopIfTrue="1">
      <formula>SUM(D123:D133)&lt;=0</formula>
    </cfRule>
    <cfRule type="expression" dxfId="128" priority="49" stopIfTrue="1">
      <formula>D116&lt;&gt;SUM(D123:D133)</formula>
    </cfRule>
    <cfRule type="expression" dxfId="127" priority="50" stopIfTrue="1">
      <formula>D116=SUM(D123:D133)</formula>
    </cfRule>
  </conditionalFormatting>
  <conditionalFormatting sqref="E134">
    <cfRule type="expression" dxfId="126" priority="51" stopIfTrue="1">
      <formula>SUM(D123:D134)&lt;=0</formula>
    </cfRule>
    <cfRule type="expression" dxfId="125" priority="52" stopIfTrue="1">
      <formula>D116&lt;&gt;SUM(D123:D134)</formula>
    </cfRule>
    <cfRule type="expression" dxfId="124" priority="53" stopIfTrue="1">
      <formula>D116=SUM(D123:D134)</formula>
    </cfRule>
  </conditionalFormatting>
  <conditionalFormatting sqref="E135">
    <cfRule type="expression" dxfId="123" priority="54" stopIfTrue="1">
      <formula>SUM(D123:D135)&lt;=0</formula>
    </cfRule>
    <cfRule type="expression" dxfId="122" priority="55" stopIfTrue="1">
      <formula>D116&lt;&gt;SUM(D123:D135)</formula>
    </cfRule>
    <cfRule type="expression" dxfId="121" priority="56" stopIfTrue="1">
      <formula>D116=SUM(D123:D135)</formula>
    </cfRule>
  </conditionalFormatting>
  <conditionalFormatting sqref="E136">
    <cfRule type="expression" dxfId="120" priority="57" stopIfTrue="1">
      <formula>SUM(D123:D136)&lt;=0</formula>
    </cfRule>
    <cfRule type="expression" dxfId="119" priority="58" stopIfTrue="1">
      <formula>D116&lt;&gt;SUM(D123:D136)</formula>
    </cfRule>
    <cfRule type="expression" dxfId="118" priority="59" stopIfTrue="1">
      <formula>D116=SUM(D123:D136)</formula>
    </cfRule>
  </conditionalFormatting>
  <conditionalFormatting sqref="E137">
    <cfRule type="expression" dxfId="117" priority="60" stopIfTrue="1">
      <formula>SUM(D123:D137)&lt;=0</formula>
    </cfRule>
    <cfRule type="expression" dxfId="116" priority="61" stopIfTrue="1">
      <formula>D116&lt;&gt;SUM(D123:D137)</formula>
    </cfRule>
    <cfRule type="expression" dxfId="115" priority="62" stopIfTrue="1">
      <formula>D116=SUM(D123:D137)</formula>
    </cfRule>
  </conditionalFormatting>
  <conditionalFormatting sqref="E138">
    <cfRule type="expression" dxfId="114" priority="63" stopIfTrue="1">
      <formula>SUM(D123:D138)&lt;=0</formula>
    </cfRule>
    <cfRule type="expression" dxfId="113" priority="64" stopIfTrue="1">
      <formula>D116&lt;&gt;SUM(D123:D138)</formula>
    </cfRule>
    <cfRule type="expression" dxfId="112" priority="65" stopIfTrue="1">
      <formula>D116=SUM(D123:D138)</formula>
    </cfRule>
  </conditionalFormatting>
  <conditionalFormatting sqref="E144">
    <cfRule type="expression" dxfId="111" priority="66" stopIfTrue="1">
      <formula>SUM(D140:D144)&lt;=0</formula>
    </cfRule>
    <cfRule type="expression" dxfId="110" priority="67" stopIfTrue="1">
      <formula>D115&lt;&gt;SUM(D140:D144)</formula>
    </cfRule>
    <cfRule type="expression" dxfId="109" priority="68" stopIfTrue="1">
      <formula>D115=SUM(D140:D144)</formula>
    </cfRule>
  </conditionalFormatting>
  <conditionalFormatting sqref="E155">
    <cfRule type="expression" dxfId="108" priority="69" stopIfTrue="1">
      <formula>SUM(D145:D155)&lt;=0</formula>
    </cfRule>
    <cfRule type="expression" dxfId="107" priority="70" stopIfTrue="1">
      <formula>D115=SUM(D145:D155)</formula>
    </cfRule>
    <cfRule type="expression" dxfId="106" priority="71" stopIfTrue="1">
      <formula>D115&lt;&gt;SUM(D145:D155)</formula>
    </cfRule>
  </conditionalFormatting>
  <conditionalFormatting sqref="E157">
    <cfRule type="expression" dxfId="105" priority="72" stopIfTrue="1">
      <formula>$D$157&lt;=0</formula>
    </cfRule>
    <cfRule type="expression" dxfId="104" priority="73" stopIfTrue="1">
      <formula>$D$157&lt;=$D$113</formula>
    </cfRule>
    <cfRule type="expression" dxfId="103" priority="74" stopIfTrue="1">
      <formula>$D$157&gt;$D$113</formula>
    </cfRule>
  </conditionalFormatting>
  <conditionalFormatting sqref="E158">
    <cfRule type="expression" dxfId="102" priority="75" stopIfTrue="1">
      <formula>$D$158&lt;=0</formula>
    </cfRule>
    <cfRule type="expression" dxfId="101" priority="76" stopIfTrue="1">
      <formula>$D$158&lt;=$D$114</formula>
    </cfRule>
    <cfRule type="expression" dxfId="100" priority="77" stopIfTrue="1">
      <formula>$D$158&gt;$D$114</formula>
    </cfRule>
  </conditionalFormatting>
  <conditionalFormatting sqref="E164">
    <cfRule type="expression" dxfId="99" priority="78" stopIfTrue="1">
      <formula>$D$164&lt;=0</formula>
    </cfRule>
    <cfRule type="expression" dxfId="98" priority="79" stopIfTrue="1">
      <formula>D164&gt;SUM(D16,F16,H16)</formula>
    </cfRule>
    <cfRule type="expression" dxfId="97" priority="80" stopIfTrue="1">
      <formula>D164&lt;=SUM(D16,F16,H16)</formula>
    </cfRule>
  </conditionalFormatting>
  <conditionalFormatting sqref="E166">
    <cfRule type="expression" dxfId="96" priority="81" stopIfTrue="1">
      <formula>SUM($D$165:$D$166)&lt;=0</formula>
    </cfRule>
    <cfRule type="expression" dxfId="95" priority="82" stopIfTrue="1">
      <formula>SUM(D165:D166)=D164</formula>
    </cfRule>
    <cfRule type="expression" dxfId="94" priority="83" stopIfTrue="1">
      <formula>SUM(D165:D166)&lt;&gt;D164</formula>
    </cfRule>
  </conditionalFormatting>
  <conditionalFormatting sqref="E176:E177">
    <cfRule type="expression" dxfId="93" priority="84" stopIfTrue="1">
      <formula>SUM(D168:D176)&lt;=0</formula>
    </cfRule>
    <cfRule type="expression" dxfId="92" priority="85" stopIfTrue="1">
      <formula>D164=SUM(D168:D176)</formula>
    </cfRule>
    <cfRule type="expression" dxfId="91" priority="86" stopIfTrue="1">
      <formula>D164&lt;&gt;SUM(D168:D176)</formula>
    </cfRule>
  </conditionalFormatting>
  <conditionalFormatting sqref="E178">
    <cfRule type="expression" dxfId="90" priority="87" stopIfTrue="1">
      <formula>SUM(D169:D178)&lt;=0</formula>
    </cfRule>
    <cfRule type="expression" dxfId="89" priority="88" stopIfTrue="1">
      <formula>D165=SUM(D169:D178)</formula>
    </cfRule>
    <cfRule type="expression" dxfId="88" priority="89" stopIfTrue="1">
      <formula>D165&lt;&gt;SUM(D169:D178)</formula>
    </cfRule>
  </conditionalFormatting>
  <conditionalFormatting sqref="E179">
    <cfRule type="expression" dxfId="87" priority="90" stopIfTrue="1">
      <formula>SUM(D169:D179)&lt;=0</formula>
    </cfRule>
    <cfRule type="expression" dxfId="86" priority="91" stopIfTrue="1">
      <formula>D165=SUM(D169:D179)</formula>
    </cfRule>
    <cfRule type="expression" dxfId="85" priority="92" stopIfTrue="1">
      <formula>D165&lt;&gt;SUM(D169:D179)</formula>
    </cfRule>
  </conditionalFormatting>
  <conditionalFormatting sqref="E180">
    <cfRule type="expression" dxfId="84" priority="93" stopIfTrue="1">
      <formula>SUM(D169:D180)&lt;=0</formula>
    </cfRule>
    <cfRule type="expression" dxfId="83" priority="94" stopIfTrue="1">
      <formula>D165=SUM(D169:D180)</formula>
    </cfRule>
    <cfRule type="expression" dxfId="82" priority="95" stopIfTrue="1">
      <formula>D165&lt;&gt;SUM(D169:D180)</formula>
    </cfRule>
  </conditionalFormatting>
  <conditionalFormatting sqref="E181">
    <cfRule type="expression" dxfId="81" priority="96" stopIfTrue="1">
      <formula>SUM(D169:D181)&lt;=0</formula>
    </cfRule>
    <cfRule type="expression" dxfId="80" priority="97" stopIfTrue="1">
      <formula>D165=SUM(D169:D181)</formula>
    </cfRule>
    <cfRule type="expression" dxfId="79" priority="98" stopIfTrue="1">
      <formula>D165&lt;&gt;SUM(D169:D181)</formula>
    </cfRule>
  </conditionalFormatting>
  <conditionalFormatting sqref="E182">
    <cfRule type="expression" dxfId="78" priority="99" stopIfTrue="1">
      <formula>SUM(D169:D182)&lt;=0</formula>
    </cfRule>
    <cfRule type="expression" dxfId="77" priority="100" stopIfTrue="1">
      <formula>D165=SUM(D169:D182)</formula>
    </cfRule>
    <cfRule type="expression" dxfId="76" priority="101" stopIfTrue="1">
      <formula>D165&lt;&gt;SUM(D169:D182)</formula>
    </cfRule>
  </conditionalFormatting>
  <conditionalFormatting sqref="E183">
    <cfRule type="expression" dxfId="75" priority="102" stopIfTrue="1">
      <formula>SUM(D169:D183)&lt;=0</formula>
    </cfRule>
    <cfRule type="expression" dxfId="74" priority="103" stopIfTrue="1">
      <formula>D165=SUM(D169:D183)</formula>
    </cfRule>
    <cfRule type="expression" dxfId="73" priority="104" stopIfTrue="1">
      <formula>D165&lt;&gt;SUM(D169:D183)</formula>
    </cfRule>
  </conditionalFormatting>
  <conditionalFormatting sqref="E184">
    <cfRule type="expression" dxfId="72" priority="105" stopIfTrue="1">
      <formula>SUM(D169:D184)&lt;=0</formula>
    </cfRule>
    <cfRule type="expression" dxfId="71" priority="106" stopIfTrue="1">
      <formula>D165=SUM(D169:D184)</formula>
    </cfRule>
    <cfRule type="expression" dxfId="70" priority="107" stopIfTrue="1">
      <formula>D165&lt;&gt;SUM(D169:D184)</formula>
    </cfRule>
  </conditionalFormatting>
  <conditionalFormatting sqref="E190">
    <cfRule type="expression" dxfId="69" priority="108" stopIfTrue="1">
      <formula>SUM(D186:D190)&lt;=0</formula>
    </cfRule>
    <cfRule type="expression" dxfId="68" priority="109" stopIfTrue="1">
      <formula>D164&lt;&gt;SUM(D186:D190)</formula>
    </cfRule>
    <cfRule type="expression" dxfId="67" priority="110" stopIfTrue="1">
      <formula>D164=SUM(D186:D190)</formula>
    </cfRule>
  </conditionalFormatting>
  <conditionalFormatting sqref="E201">
    <cfRule type="expression" dxfId="66" priority="111" stopIfTrue="1">
      <formula>SUM(D193:D201)&lt;=0</formula>
    </cfRule>
    <cfRule type="expression" dxfId="65" priority="112" stopIfTrue="1">
      <formula>D189=SUM(D193:D201)</formula>
    </cfRule>
    <cfRule type="expression" dxfId="64" priority="113" stopIfTrue="1">
      <formula>D189&lt;&gt;SUM(D193:D201)</formula>
    </cfRule>
  </conditionalFormatting>
  <conditionalFormatting sqref="E203">
    <cfRule type="expression" dxfId="63" priority="114" stopIfTrue="1">
      <formula>D203&gt;D163</formula>
    </cfRule>
  </conditionalFormatting>
  <conditionalFormatting sqref="E203:E204">
    <cfRule type="expression" dxfId="62" priority="115" stopIfTrue="1">
      <formula>SUM(D203)&lt;=0</formula>
    </cfRule>
    <cfRule type="expression" dxfId="61" priority="116" stopIfTrue="1">
      <formula>D203&lt;=D163</formula>
    </cfRule>
  </conditionalFormatting>
  <conditionalFormatting sqref="E204">
    <cfRule type="expression" dxfId="60" priority="117" stopIfTrue="1">
      <formula>"D121&gt;D100"</formula>
    </cfRule>
  </conditionalFormatting>
  <conditionalFormatting sqref="E209">
    <cfRule type="expression" dxfId="59" priority="118" stopIfTrue="1">
      <formula>$D$209&lt;=0</formula>
    </cfRule>
    <cfRule type="expression" dxfId="58" priority="119" stopIfTrue="1">
      <formula>$D$209&gt;$D$208</formula>
    </cfRule>
    <cfRule type="expression" dxfId="57" priority="120" stopIfTrue="1">
      <formula>$D$209&lt;=$D$208</formula>
    </cfRule>
  </conditionalFormatting>
  <conditionalFormatting sqref="E210">
    <cfRule type="expression" dxfId="56" priority="121" stopIfTrue="1">
      <formula>$D$210&lt;=0</formula>
    </cfRule>
    <cfRule type="expression" dxfId="55" priority="122" stopIfTrue="1">
      <formula>$D$210&gt;$D$208</formula>
    </cfRule>
    <cfRule type="expression" dxfId="54" priority="123" stopIfTrue="1">
      <formula>$D$210&lt;=$D$208</formula>
    </cfRule>
  </conditionalFormatting>
  <conditionalFormatting sqref="E211">
    <cfRule type="expression" dxfId="53" priority="124" stopIfTrue="1">
      <formula>$D$211&lt;=0</formula>
    </cfRule>
    <cfRule type="expression" dxfId="52" priority="125" stopIfTrue="1">
      <formula>$D$211&gt;$D$208</formula>
    </cfRule>
    <cfRule type="expression" dxfId="51" priority="126" stopIfTrue="1">
      <formula>$D$211&lt;=$D$208</formula>
    </cfRule>
  </conditionalFormatting>
  <conditionalFormatting sqref="E212">
    <cfRule type="expression" dxfId="50" priority="127">
      <formula>$D$212&lt;=0</formula>
    </cfRule>
    <cfRule type="expression" dxfId="49" priority="128">
      <formula>$D$212&gt;$D$208</formula>
    </cfRule>
    <cfRule type="expression" dxfId="48" priority="129">
      <formula>$D$212&lt;=$D$208</formula>
    </cfRule>
  </conditionalFormatting>
  <conditionalFormatting sqref="G16">
    <cfRule type="expression" dxfId="47" priority="142" stopIfTrue="1">
      <formula>SUM(F16)&lt;=0</formula>
    </cfRule>
    <cfRule type="expression" dxfId="46" priority="143" stopIfTrue="1">
      <formula>F16&lt;(F15*2)</formula>
    </cfRule>
    <cfRule type="expression" dxfId="45" priority="144" stopIfTrue="1">
      <formula>F16&gt;=(F15*2)</formula>
    </cfRule>
  </conditionalFormatting>
  <conditionalFormatting sqref="G35">
    <cfRule type="expression" dxfId="44" priority="145" stopIfTrue="1">
      <formula>SUM(F27:F35)&lt;=0</formula>
    </cfRule>
  </conditionalFormatting>
  <conditionalFormatting sqref="G36:G43">
    <cfRule type="expression" dxfId="43" priority="146" stopIfTrue="1">
      <formula>SUM(F29:F36)&lt;=0</formula>
    </cfRule>
  </conditionalFormatting>
  <conditionalFormatting sqref="G60">
    <cfRule type="expression" dxfId="42" priority="148" stopIfTrue="1">
      <formula>SUM(F45:F60)&lt;=0</formula>
    </cfRule>
    <cfRule type="expression" dxfId="41" priority="149" stopIfTrue="1">
      <formula>SUM(F45:F60)=F$16</formula>
    </cfRule>
  </conditionalFormatting>
  <conditionalFormatting sqref="G69">
    <cfRule type="expression" dxfId="40" priority="150" stopIfTrue="1">
      <formula>SUM($F$69)&lt;=0</formula>
    </cfRule>
    <cfRule type="expression" dxfId="39" priority="151" stopIfTrue="1">
      <formula>$F$69&lt;=$F$16</formula>
    </cfRule>
    <cfRule type="expression" dxfId="38" priority="152" stopIfTrue="1">
      <formula>$F$69&gt;$F$16</formula>
    </cfRule>
  </conditionalFormatting>
  <conditionalFormatting sqref="G70">
    <cfRule type="expression" dxfId="37" priority="153" stopIfTrue="1">
      <formula>SUM($F$70)&lt;=0</formula>
    </cfRule>
    <cfRule type="expression" dxfId="36" priority="154" stopIfTrue="1">
      <formula>$F$70&lt;=$F$69</formula>
    </cfRule>
    <cfRule type="expression" dxfId="35" priority="155" stopIfTrue="1">
      <formula>$F$70&gt;$F$69</formula>
    </cfRule>
  </conditionalFormatting>
  <conditionalFormatting sqref="G83">
    <cfRule type="expression" dxfId="34" priority="156" stopIfTrue="1">
      <formula>SUM(F74:F83)&lt;=0</formula>
    </cfRule>
    <cfRule type="expression" dxfId="33" priority="157" stopIfTrue="1">
      <formula>SUM(F74:F83)&lt;&gt;F72</formula>
    </cfRule>
    <cfRule type="expression" dxfId="32" priority="158" stopIfTrue="1">
      <formula>SUM(F74:F83)=F72</formula>
    </cfRule>
  </conditionalFormatting>
  <conditionalFormatting sqref="G84:G85">
    <cfRule type="expression" dxfId="31" priority="159" stopIfTrue="1">
      <formula>SUM(F74:F84)&lt;=0</formula>
    </cfRule>
    <cfRule type="expression" dxfId="30" priority="160" stopIfTrue="1">
      <formula>SUM(F74:F84)&lt;&gt;F72</formula>
    </cfRule>
    <cfRule type="expression" dxfId="29" priority="161" stopIfTrue="1">
      <formula>SUM(F74:F84)=F72</formula>
    </cfRule>
  </conditionalFormatting>
  <conditionalFormatting sqref="G86">
    <cfRule type="expression" dxfId="28" priority="162" stopIfTrue="1">
      <formula>SUM(F74:F86)&lt;=0</formula>
    </cfRule>
    <cfRule type="expression" dxfId="27" priority="163" stopIfTrue="1">
      <formula>SUM(F74:F86)&lt;&gt;F72</formula>
    </cfRule>
    <cfRule type="expression" dxfId="26" priority="164" stopIfTrue="1">
      <formula>SUM(F74:F86)=F72</formula>
    </cfRule>
  </conditionalFormatting>
  <conditionalFormatting sqref="G87">
    <cfRule type="expression" dxfId="25" priority="165" stopIfTrue="1">
      <formula>SUM(F73:F87)&lt;=0</formula>
    </cfRule>
    <cfRule type="expression" dxfId="24" priority="166" stopIfTrue="1">
      <formula>SUM(F73:F87)&lt;&gt;F71</formula>
    </cfRule>
    <cfRule type="expression" dxfId="23" priority="167" stopIfTrue="1">
      <formula>SUM(F73:F87)=F71</formula>
    </cfRule>
  </conditionalFormatting>
  <conditionalFormatting sqref="G88">
    <cfRule type="expression" dxfId="22" priority="168" stopIfTrue="1">
      <formula>SUM(F73:F88)&lt;=0</formula>
    </cfRule>
    <cfRule type="expression" dxfId="21" priority="169" stopIfTrue="1">
      <formula>SUM(F73:F88)&lt;&gt;F71</formula>
    </cfRule>
    <cfRule type="expression" dxfId="20" priority="170" stopIfTrue="1">
      <formula>SUM(F73:F88)=F71</formula>
    </cfRule>
  </conditionalFormatting>
  <conditionalFormatting sqref="G105">
    <cfRule type="expression" dxfId="19" priority="171" stopIfTrue="1">
      <formula>SUM(F90:F105)&lt;=0</formula>
    </cfRule>
    <cfRule type="expression" dxfId="18" priority="172" stopIfTrue="1">
      <formula>SUM(F90:F105)&lt;&gt;F70</formula>
    </cfRule>
    <cfRule type="expression" dxfId="17" priority="173" stopIfTrue="1">
      <formula>SUM(F90:F105)=F70</formula>
    </cfRule>
  </conditionalFormatting>
  <conditionalFormatting sqref="G107">
    <cfRule type="expression" dxfId="16" priority="174" stopIfTrue="1">
      <formula>SUM($F$107)&lt;=0</formula>
    </cfRule>
    <cfRule type="expression" dxfId="15" priority="175" stopIfTrue="1">
      <formula>$F$107&lt;=$F$68</formula>
    </cfRule>
    <cfRule type="expression" dxfId="14" priority="176" stopIfTrue="1">
      <formula>$F$107&gt;$F$68</formula>
    </cfRule>
  </conditionalFormatting>
  <conditionalFormatting sqref="G108">
    <cfRule type="expression" dxfId="13" priority="177" stopIfTrue="1">
      <formula>SUM($F$108)&lt;=0</formula>
    </cfRule>
    <cfRule type="expression" dxfId="12" priority="178" stopIfTrue="1">
      <formula>$F$108&lt;=$F$69</formula>
    </cfRule>
    <cfRule type="expression" dxfId="11" priority="179" stopIfTrue="1">
      <formula>$F$108&gt;$F$69</formula>
    </cfRule>
  </conditionalFormatting>
  <conditionalFormatting sqref="I16">
    <cfRule type="expression" dxfId="10" priority="186" stopIfTrue="1">
      <formula>SUM(H16)&lt;=0</formula>
    </cfRule>
    <cfRule type="expression" dxfId="9" priority="187" stopIfTrue="1">
      <formula>H16&lt;H15</formula>
    </cfRule>
    <cfRule type="expression" dxfId="8" priority="188" stopIfTrue="1">
      <formula>H16&gt;=H15</formula>
    </cfRule>
  </conditionalFormatting>
  <conditionalFormatting sqref="I25">
    <cfRule type="expression" dxfId="7" priority="189" stopIfTrue="1">
      <formula>SUM(H18,H25)&lt;=0</formula>
    </cfRule>
    <cfRule type="expression" dxfId="6" priority="190" stopIfTrue="1">
      <formula>SUM(H18,H25)&lt;&gt;H$16</formula>
    </cfRule>
    <cfRule type="expression" dxfId="5" priority="191" stopIfTrue="1">
      <formula>SUM(H18,H25)=H$16</formula>
    </cfRule>
  </conditionalFormatting>
  <conditionalFormatting sqref="I35">
    <cfRule type="expression" dxfId="4" priority="192" stopIfTrue="1">
      <formula>SUM(H27:H35)&lt;=0</formula>
    </cfRule>
  </conditionalFormatting>
  <conditionalFormatting sqref="I36:I43">
    <cfRule type="expression" dxfId="3" priority="193" stopIfTrue="1">
      <formula>SUM(H29:H36)&lt;=0</formula>
    </cfRule>
  </conditionalFormatting>
  <conditionalFormatting sqref="I60">
    <cfRule type="expression" dxfId="2" priority="194" stopIfTrue="1">
      <formula>SUM(H45:H60)&lt;=0</formula>
    </cfRule>
    <cfRule type="expression" dxfId="1" priority="195" stopIfTrue="1">
      <formula>SUM(H45:H60)=H$16</formula>
    </cfRule>
    <cfRule type="expression" dxfId="0" priority="196" stopIfTrue="1">
      <formula>SUM(H45:H60)&lt;&gt;H$16</formula>
    </cfRule>
  </conditionalFormatting>
  <dataValidations count="2">
    <dataValidation type="list" allowBlank="1" showInputMessage="1" showErrorMessage="1" sqref="C9" xr:uid="{67261FDC-C957-134B-94D4-FDA8B431916E}">
      <formula1>"Emergency Shelter,Transitional Housing,Hotel/Motel Program,Other"</formula1>
    </dataValidation>
    <dataValidation type="list" allowBlank="1" showInputMessage="1" showErrorMessage="1" sqref="C10" xr:uid="{6FD10B1E-76FA-A44C-9DC8-5A93DFBD1758}">
      <formula1>"Allegany,Calvert,Cecil,Charles,Frederick,Garrett,Harford,St. Mary’s,Washington"</formula1>
    </dataValidation>
  </dataValidations>
  <pageMargins left="0.25" right="0.25" top="0.75" bottom="0.75" header="0" footer="0"/>
  <pageSetup orientation="landscape"/>
  <headerFooter>
    <oddFooter>&amp;CPage  &amp;P of</oddFooter>
  </headerFooter>
  <rowBreaks count="3" manualBreakCount="3">
    <brk id="64" man="1"/>
    <brk id="109" man="1"/>
    <brk id="159" man="1"/>
  </rowBreaks>
  <ignoredErrors>
    <ignoredError sqref="F10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00"/>
  <sheetViews>
    <sheetView workbookViewId="0"/>
  </sheetViews>
  <sheetFormatPr baseColWidth="10" defaultColWidth="12.6640625" defaultRowHeight="15" customHeight="1"/>
  <cols>
    <col min="1" max="26" width="8.6640625" customWidth="1"/>
  </cols>
  <sheetData>
    <row r="1" spans="1:18" ht="14.25" customHeight="1">
      <c r="A1" s="103" t="s">
        <v>118</v>
      </c>
      <c r="B1" s="89"/>
      <c r="D1" s="104" t="s">
        <v>119</v>
      </c>
      <c r="E1" s="87"/>
      <c r="G1" s="21" t="s">
        <v>33</v>
      </c>
      <c r="I1" s="21" t="s">
        <v>120</v>
      </c>
      <c r="O1" s="3" t="s">
        <v>121</v>
      </c>
      <c r="R1" s="3" t="s">
        <v>122</v>
      </c>
    </row>
    <row r="2" spans="1:18" ht="14.25" customHeight="1">
      <c r="A2" s="21" t="s">
        <v>34</v>
      </c>
      <c r="B2" s="21" t="s">
        <v>123</v>
      </c>
      <c r="D2" s="21" t="s">
        <v>34</v>
      </c>
      <c r="E2" s="21" t="s">
        <v>123</v>
      </c>
      <c r="G2" s="1" t="s">
        <v>124</v>
      </c>
      <c r="I2" s="3" t="s">
        <v>125</v>
      </c>
      <c r="N2" s="3" t="s">
        <v>124</v>
      </c>
      <c r="O2" s="3" t="s">
        <v>124</v>
      </c>
      <c r="R2" s="3" t="s">
        <v>124</v>
      </c>
    </row>
    <row r="3" spans="1:18" ht="14.25" customHeight="1">
      <c r="A3" s="22" t="s">
        <v>126</v>
      </c>
      <c r="B3" s="1">
        <v>3</v>
      </c>
      <c r="D3" s="22" t="s">
        <v>126</v>
      </c>
      <c r="E3" s="1">
        <v>3</v>
      </c>
      <c r="G3" s="1" t="s">
        <v>127</v>
      </c>
      <c r="I3" s="1" t="s">
        <v>128</v>
      </c>
      <c r="O3" s="23" t="s">
        <v>129</v>
      </c>
      <c r="R3" s="23" t="s">
        <v>130</v>
      </c>
    </row>
    <row r="4" spans="1:18" ht="14.25" customHeight="1">
      <c r="A4" s="22" t="s">
        <v>131</v>
      </c>
      <c r="B4" s="1">
        <v>4</v>
      </c>
      <c r="D4" s="22" t="s">
        <v>132</v>
      </c>
      <c r="E4" s="1" t="s">
        <v>133</v>
      </c>
      <c r="G4" s="1" t="s">
        <v>134</v>
      </c>
      <c r="I4" s="1" t="s">
        <v>135</v>
      </c>
      <c r="O4" s="23" t="s">
        <v>136</v>
      </c>
      <c r="R4" s="23" t="s">
        <v>137</v>
      </c>
    </row>
    <row r="5" spans="1:18" ht="14.25" customHeight="1">
      <c r="A5" s="22" t="s">
        <v>138</v>
      </c>
      <c r="B5" s="1">
        <v>5</v>
      </c>
      <c r="D5" s="22" t="s">
        <v>131</v>
      </c>
      <c r="E5" s="1">
        <v>4</v>
      </c>
      <c r="G5" s="1" t="s">
        <v>139</v>
      </c>
      <c r="I5" s="1" t="s">
        <v>140</v>
      </c>
      <c r="O5" s="23" t="s">
        <v>141</v>
      </c>
      <c r="R5" s="23" t="s">
        <v>142</v>
      </c>
    </row>
    <row r="6" spans="1:18" ht="14.25" customHeight="1">
      <c r="A6" s="22" t="s">
        <v>143</v>
      </c>
      <c r="B6" s="1">
        <v>9</v>
      </c>
      <c r="D6" s="22" t="s">
        <v>138</v>
      </c>
      <c r="E6" s="1">
        <v>5</v>
      </c>
      <c r="G6" s="1"/>
      <c r="I6" s="1" t="s">
        <v>144</v>
      </c>
      <c r="O6" s="23" t="s">
        <v>145</v>
      </c>
      <c r="R6" s="23" t="s">
        <v>146</v>
      </c>
    </row>
    <row r="7" spans="1:18" ht="14.25" customHeight="1">
      <c r="A7" s="22" t="s">
        <v>147</v>
      </c>
      <c r="B7" s="1">
        <v>9</v>
      </c>
      <c r="D7" s="22" t="s">
        <v>143</v>
      </c>
      <c r="E7" s="1">
        <v>9</v>
      </c>
      <c r="I7" s="1" t="s">
        <v>148</v>
      </c>
      <c r="O7" s="23" t="s">
        <v>149</v>
      </c>
      <c r="R7" s="23" t="s">
        <v>150</v>
      </c>
    </row>
    <row r="8" spans="1:18" ht="14.25" customHeight="1">
      <c r="A8" s="22" t="s">
        <v>151</v>
      </c>
      <c r="B8" s="1">
        <v>10</v>
      </c>
      <c r="D8" s="22" t="s">
        <v>147</v>
      </c>
      <c r="E8" s="1">
        <v>9</v>
      </c>
      <c r="I8" s="1" t="s">
        <v>152</v>
      </c>
      <c r="O8" s="23" t="s">
        <v>153</v>
      </c>
      <c r="R8" s="23" t="s">
        <v>154</v>
      </c>
    </row>
    <row r="9" spans="1:18" ht="14.25" customHeight="1">
      <c r="A9" s="22" t="s">
        <v>155</v>
      </c>
      <c r="B9" s="1">
        <v>10</v>
      </c>
      <c r="D9" s="22" t="s">
        <v>151</v>
      </c>
      <c r="E9" s="1">
        <v>10</v>
      </c>
      <c r="O9" s="23" t="s">
        <v>156</v>
      </c>
      <c r="R9" s="23" t="s">
        <v>157</v>
      </c>
    </row>
    <row r="10" spans="1:18" ht="14.25" customHeight="1">
      <c r="A10" s="22" t="s">
        <v>158</v>
      </c>
      <c r="B10" s="1">
        <v>1</v>
      </c>
      <c r="D10" s="22" t="s">
        <v>155</v>
      </c>
      <c r="E10" s="1">
        <v>10</v>
      </c>
      <c r="O10" s="23" t="s">
        <v>159</v>
      </c>
      <c r="R10" s="23" t="s">
        <v>160</v>
      </c>
    </row>
    <row r="11" spans="1:18" ht="14.25" customHeight="1">
      <c r="A11" s="22" t="s">
        <v>161</v>
      </c>
      <c r="B11" s="1">
        <v>5</v>
      </c>
      <c r="D11" s="22" t="s">
        <v>158</v>
      </c>
      <c r="E11" s="1">
        <v>1</v>
      </c>
      <c r="O11" s="23" t="s">
        <v>162</v>
      </c>
      <c r="R11" s="23" t="s">
        <v>163</v>
      </c>
    </row>
    <row r="12" spans="1:18" ht="14.25" customHeight="1">
      <c r="A12" s="22" t="s">
        <v>164</v>
      </c>
      <c r="B12" s="1">
        <v>7</v>
      </c>
      <c r="D12" s="22" t="s">
        <v>161</v>
      </c>
      <c r="E12" s="1">
        <v>5</v>
      </c>
      <c r="O12" s="23" t="s">
        <v>165</v>
      </c>
      <c r="R12" s="23" t="s">
        <v>166</v>
      </c>
    </row>
    <row r="13" spans="1:18" ht="14.25" customHeight="1">
      <c r="A13" s="22" t="s">
        <v>167</v>
      </c>
      <c r="B13" s="1">
        <v>4</v>
      </c>
      <c r="D13" s="22" t="s">
        <v>168</v>
      </c>
      <c r="E13" s="1" t="s">
        <v>133</v>
      </c>
      <c r="O13" s="23" t="s">
        <v>169</v>
      </c>
      <c r="R13" s="23" t="s">
        <v>170</v>
      </c>
    </row>
    <row r="14" spans="1:18" ht="14.25" customHeight="1">
      <c r="A14" s="22" t="s">
        <v>171</v>
      </c>
      <c r="B14" s="1">
        <v>5</v>
      </c>
      <c r="D14" s="22" t="s">
        <v>164</v>
      </c>
      <c r="E14" s="1">
        <v>7</v>
      </c>
      <c r="O14" s="23" t="s">
        <v>172</v>
      </c>
      <c r="R14" s="23" t="s">
        <v>173</v>
      </c>
    </row>
    <row r="15" spans="1:18" ht="14.25" customHeight="1">
      <c r="A15" s="22" t="s">
        <v>174</v>
      </c>
      <c r="B15" s="1">
        <v>5</v>
      </c>
      <c r="D15" s="22" t="s">
        <v>167</v>
      </c>
      <c r="E15" s="1">
        <v>4</v>
      </c>
      <c r="O15" s="23" t="s">
        <v>175</v>
      </c>
      <c r="R15" s="23" t="s">
        <v>176</v>
      </c>
    </row>
    <row r="16" spans="1:18" ht="14.25" customHeight="1">
      <c r="A16" s="22" t="s">
        <v>177</v>
      </c>
      <c r="B16" s="1">
        <v>1</v>
      </c>
      <c r="D16" s="22" t="s">
        <v>171</v>
      </c>
      <c r="E16" s="1">
        <v>5</v>
      </c>
      <c r="O16" s="23" t="s">
        <v>178</v>
      </c>
      <c r="R16" s="23" t="s">
        <v>179</v>
      </c>
    </row>
    <row r="17" spans="1:18" ht="14.25" customHeight="1">
      <c r="A17" s="22" t="s">
        <v>180</v>
      </c>
      <c r="B17" s="1">
        <v>4</v>
      </c>
      <c r="D17" s="22" t="s">
        <v>174</v>
      </c>
      <c r="E17" s="1">
        <v>5</v>
      </c>
      <c r="O17" s="23" t="s">
        <v>181</v>
      </c>
      <c r="R17" s="23" t="s">
        <v>182</v>
      </c>
    </row>
    <row r="18" spans="1:18" ht="14.25" customHeight="1">
      <c r="A18" s="22" t="s">
        <v>183</v>
      </c>
      <c r="B18" s="1">
        <v>7</v>
      </c>
      <c r="D18" s="22" t="s">
        <v>177</v>
      </c>
      <c r="E18" s="1">
        <v>1</v>
      </c>
      <c r="O18" s="23" t="s">
        <v>184</v>
      </c>
      <c r="R18" s="23" t="s">
        <v>185</v>
      </c>
    </row>
    <row r="19" spans="1:18" ht="14.25" customHeight="1">
      <c r="A19" s="22" t="s">
        <v>186</v>
      </c>
      <c r="B19" s="1">
        <v>10</v>
      </c>
      <c r="D19" s="22" t="s">
        <v>180</v>
      </c>
      <c r="E19" s="1">
        <v>4</v>
      </c>
      <c r="O19" s="23" t="s">
        <v>187</v>
      </c>
      <c r="R19" s="23" t="s">
        <v>188</v>
      </c>
    </row>
    <row r="20" spans="1:18" ht="14.25" customHeight="1">
      <c r="A20" s="22" t="s">
        <v>189</v>
      </c>
      <c r="B20" s="1">
        <v>9</v>
      </c>
      <c r="D20" s="22" t="s">
        <v>183</v>
      </c>
      <c r="E20" s="1">
        <v>7</v>
      </c>
      <c r="O20" s="23" t="s">
        <v>190</v>
      </c>
      <c r="R20" s="23" t="s">
        <v>191</v>
      </c>
    </row>
    <row r="21" spans="1:18" ht="14.25" customHeight="1">
      <c r="A21" s="22" t="s">
        <v>192</v>
      </c>
      <c r="B21" s="1">
        <v>3</v>
      </c>
      <c r="D21" s="22" t="s">
        <v>186</v>
      </c>
      <c r="E21" s="1">
        <v>10</v>
      </c>
      <c r="O21" s="23" t="s">
        <v>193</v>
      </c>
      <c r="R21" s="23" t="s">
        <v>194</v>
      </c>
    </row>
    <row r="22" spans="1:18" ht="14.25" customHeight="1">
      <c r="A22" s="22" t="s">
        <v>195</v>
      </c>
      <c r="B22" s="1">
        <v>3</v>
      </c>
      <c r="D22" s="22" t="s">
        <v>189</v>
      </c>
      <c r="E22" s="1">
        <v>9</v>
      </c>
      <c r="O22" s="23" t="s">
        <v>196</v>
      </c>
      <c r="R22" s="23" t="s">
        <v>197</v>
      </c>
    </row>
    <row r="23" spans="1:18" ht="14.25" customHeight="1">
      <c r="A23" s="22" t="s">
        <v>198</v>
      </c>
      <c r="B23" s="1">
        <v>4</v>
      </c>
      <c r="D23" s="22" t="s">
        <v>192</v>
      </c>
      <c r="E23" s="1">
        <v>3</v>
      </c>
      <c r="O23" s="23" t="s">
        <v>199</v>
      </c>
      <c r="R23" s="23" t="s">
        <v>200</v>
      </c>
    </row>
    <row r="24" spans="1:18" ht="14.25" customHeight="1">
      <c r="A24" s="22" t="s">
        <v>201</v>
      </c>
      <c r="B24" s="1">
        <v>4</v>
      </c>
      <c r="D24" s="22" t="s">
        <v>202</v>
      </c>
      <c r="E24" s="1" t="s">
        <v>133</v>
      </c>
      <c r="O24" s="23" t="s">
        <v>203</v>
      </c>
      <c r="R24" s="23" t="s">
        <v>204</v>
      </c>
    </row>
    <row r="25" spans="1:18" ht="14.25" customHeight="1">
      <c r="A25" s="22" t="s">
        <v>205</v>
      </c>
      <c r="B25" s="1">
        <v>5</v>
      </c>
      <c r="D25" s="22" t="s">
        <v>195</v>
      </c>
      <c r="E25" s="1">
        <v>3</v>
      </c>
      <c r="O25" s="23" t="s">
        <v>206</v>
      </c>
      <c r="R25" s="23" t="s">
        <v>207</v>
      </c>
    </row>
    <row r="26" spans="1:18" ht="14.25" customHeight="1">
      <c r="A26" s="22" t="s">
        <v>208</v>
      </c>
      <c r="B26" s="1">
        <v>5</v>
      </c>
      <c r="D26" s="22" t="s">
        <v>198</v>
      </c>
      <c r="E26" s="1">
        <v>4</v>
      </c>
      <c r="O26" s="23" t="s">
        <v>209</v>
      </c>
      <c r="R26" s="23" t="s">
        <v>210</v>
      </c>
    </row>
    <row r="27" spans="1:18" ht="14.25" customHeight="1">
      <c r="A27" s="22" t="s">
        <v>211</v>
      </c>
      <c r="B27" s="1">
        <v>1</v>
      </c>
      <c r="D27" s="22" t="s">
        <v>201</v>
      </c>
      <c r="E27" s="1">
        <v>4</v>
      </c>
      <c r="O27" s="23" t="s">
        <v>212</v>
      </c>
      <c r="R27" s="23" t="s">
        <v>213</v>
      </c>
    </row>
    <row r="28" spans="1:18" ht="14.25" customHeight="1">
      <c r="A28" s="22" t="s">
        <v>214</v>
      </c>
      <c r="B28" s="1">
        <v>9</v>
      </c>
      <c r="D28" s="22" t="s">
        <v>205</v>
      </c>
      <c r="E28" s="1">
        <v>5</v>
      </c>
      <c r="O28" s="23" t="s">
        <v>215</v>
      </c>
      <c r="R28" s="23" t="s">
        <v>216</v>
      </c>
    </row>
    <row r="29" spans="1:18" ht="14.25" customHeight="1">
      <c r="A29" s="22" t="s">
        <v>217</v>
      </c>
      <c r="B29" s="1">
        <v>9</v>
      </c>
      <c r="D29" s="22" t="s">
        <v>208</v>
      </c>
      <c r="E29" s="1">
        <v>5</v>
      </c>
      <c r="O29" s="23" t="s">
        <v>218</v>
      </c>
      <c r="R29" s="23" t="s">
        <v>219</v>
      </c>
    </row>
    <row r="30" spans="1:18" ht="14.25" customHeight="1">
      <c r="A30" s="22" t="s">
        <v>220</v>
      </c>
      <c r="B30" s="1">
        <v>4</v>
      </c>
      <c r="D30" s="22" t="s">
        <v>211</v>
      </c>
      <c r="E30" s="1">
        <v>1</v>
      </c>
      <c r="O30" s="23" t="s">
        <v>221</v>
      </c>
      <c r="R30" s="23" t="s">
        <v>222</v>
      </c>
    </row>
    <row r="31" spans="1:18" ht="14.25" customHeight="1">
      <c r="A31" s="22" t="s">
        <v>223</v>
      </c>
      <c r="B31" s="1">
        <v>8</v>
      </c>
      <c r="D31" s="22" t="s">
        <v>214</v>
      </c>
      <c r="E31" s="1">
        <v>9</v>
      </c>
      <c r="O31" s="23" t="s">
        <v>224</v>
      </c>
      <c r="R31" s="23" t="s">
        <v>225</v>
      </c>
    </row>
    <row r="32" spans="1:18" ht="14.25" customHeight="1">
      <c r="A32" s="22" t="s">
        <v>226</v>
      </c>
      <c r="B32" s="1">
        <v>8</v>
      </c>
      <c r="D32" s="22" t="s">
        <v>217</v>
      </c>
      <c r="E32" s="1">
        <v>9</v>
      </c>
      <c r="O32" s="23" t="s">
        <v>227</v>
      </c>
      <c r="R32" s="23" t="s">
        <v>228</v>
      </c>
    </row>
    <row r="33" spans="1:18" ht="14.25" customHeight="1">
      <c r="A33" s="22" t="s">
        <v>229</v>
      </c>
      <c r="B33" s="1">
        <v>6</v>
      </c>
      <c r="D33" s="22" t="s">
        <v>220</v>
      </c>
      <c r="E33" s="1">
        <v>4</v>
      </c>
      <c r="O33" s="23" t="s">
        <v>230</v>
      </c>
      <c r="R33" s="23" t="s">
        <v>231</v>
      </c>
    </row>
    <row r="34" spans="1:18" ht="14.25" customHeight="1">
      <c r="A34" s="22" t="s">
        <v>232</v>
      </c>
      <c r="B34" s="1">
        <v>1</v>
      </c>
      <c r="D34" s="22" t="s">
        <v>233</v>
      </c>
      <c r="E34" s="1" t="s">
        <v>133</v>
      </c>
      <c r="O34" s="23" t="s">
        <v>234</v>
      </c>
      <c r="R34" s="23" t="s">
        <v>235</v>
      </c>
    </row>
    <row r="35" spans="1:18" ht="14.25" customHeight="1">
      <c r="A35" s="22" t="s">
        <v>236</v>
      </c>
      <c r="B35" s="1">
        <v>5</v>
      </c>
      <c r="D35" s="22" t="s">
        <v>223</v>
      </c>
      <c r="E35" s="1">
        <v>8</v>
      </c>
      <c r="O35" s="23" t="s">
        <v>237</v>
      </c>
      <c r="R35" s="23" t="s">
        <v>238</v>
      </c>
    </row>
    <row r="36" spans="1:18" ht="14.25" customHeight="1">
      <c r="A36" s="22" t="s">
        <v>239</v>
      </c>
      <c r="B36" s="1">
        <v>4</v>
      </c>
      <c r="D36" s="22" t="s">
        <v>226</v>
      </c>
      <c r="E36" s="1">
        <v>8</v>
      </c>
      <c r="O36" s="23" t="s">
        <v>240</v>
      </c>
      <c r="R36" s="23" t="s">
        <v>241</v>
      </c>
    </row>
    <row r="37" spans="1:18" ht="14.25" customHeight="1">
      <c r="A37" s="22" t="s">
        <v>242</v>
      </c>
      <c r="B37" s="1">
        <v>4</v>
      </c>
      <c r="D37" s="22" t="s">
        <v>229</v>
      </c>
      <c r="E37" s="1">
        <v>6</v>
      </c>
      <c r="O37" s="23" t="s">
        <v>243</v>
      </c>
      <c r="R37" s="23" t="s">
        <v>244</v>
      </c>
    </row>
    <row r="38" spans="1:18" ht="14.25" customHeight="1">
      <c r="A38" s="22" t="s">
        <v>245</v>
      </c>
      <c r="B38" s="1">
        <v>4</v>
      </c>
      <c r="D38" s="22" t="s">
        <v>232</v>
      </c>
      <c r="E38" s="1">
        <v>1</v>
      </c>
      <c r="O38" s="23" t="s">
        <v>246</v>
      </c>
      <c r="R38" s="23" t="s">
        <v>247</v>
      </c>
    </row>
    <row r="39" spans="1:18" ht="14.25" customHeight="1">
      <c r="A39" s="22" t="s">
        <v>248</v>
      </c>
      <c r="B39" s="1">
        <v>10</v>
      </c>
      <c r="D39" s="22" t="s">
        <v>236</v>
      </c>
      <c r="E39" s="1">
        <v>5</v>
      </c>
      <c r="O39" s="23" t="s">
        <v>249</v>
      </c>
      <c r="R39" s="23" t="s">
        <v>250</v>
      </c>
    </row>
    <row r="40" spans="1:18" ht="14.25" customHeight="1">
      <c r="A40" s="22" t="s">
        <v>251</v>
      </c>
      <c r="B40" s="1">
        <v>9</v>
      </c>
      <c r="D40" s="22" t="s">
        <v>239</v>
      </c>
      <c r="E40" s="1">
        <v>4</v>
      </c>
      <c r="O40" s="23" t="s">
        <v>252</v>
      </c>
      <c r="R40" s="23" t="s">
        <v>253</v>
      </c>
    </row>
    <row r="41" spans="1:18" ht="14.25" customHeight="1">
      <c r="A41" s="22" t="s">
        <v>254</v>
      </c>
      <c r="B41" s="1">
        <v>4</v>
      </c>
      <c r="D41" s="22" t="s">
        <v>255</v>
      </c>
      <c r="E41" s="1" t="s">
        <v>133</v>
      </c>
      <c r="O41" s="23" t="s">
        <v>256</v>
      </c>
      <c r="R41" s="23" t="s">
        <v>257</v>
      </c>
    </row>
    <row r="42" spans="1:18" ht="14.25" customHeight="1">
      <c r="A42" s="22" t="s">
        <v>258</v>
      </c>
      <c r="B42" s="1">
        <v>5</v>
      </c>
      <c r="D42" s="22" t="s">
        <v>242</v>
      </c>
      <c r="E42" s="1">
        <v>4</v>
      </c>
      <c r="O42" s="23" t="s">
        <v>259</v>
      </c>
      <c r="R42" s="23" t="s">
        <v>260</v>
      </c>
    </row>
    <row r="43" spans="1:18" ht="14.25" customHeight="1">
      <c r="A43" s="22" t="s">
        <v>261</v>
      </c>
      <c r="B43" s="1">
        <v>8</v>
      </c>
      <c r="D43" s="22" t="s">
        <v>245</v>
      </c>
      <c r="E43" s="1">
        <v>4</v>
      </c>
      <c r="O43" s="23" t="s">
        <v>262</v>
      </c>
      <c r="R43" s="23" t="s">
        <v>263</v>
      </c>
    </row>
    <row r="44" spans="1:18" ht="14.25" customHeight="1">
      <c r="A44" s="22" t="s">
        <v>264</v>
      </c>
      <c r="B44" s="1">
        <v>1</v>
      </c>
      <c r="D44" s="22" t="s">
        <v>248</v>
      </c>
      <c r="E44" s="1">
        <v>10</v>
      </c>
      <c r="O44" s="23" t="s">
        <v>265</v>
      </c>
      <c r="R44" s="23" t="s">
        <v>266</v>
      </c>
    </row>
    <row r="45" spans="1:18" ht="14.25" customHeight="1">
      <c r="A45" s="22" t="s">
        <v>267</v>
      </c>
      <c r="B45" s="1">
        <v>1</v>
      </c>
      <c r="D45" s="22" t="s">
        <v>251</v>
      </c>
      <c r="E45" s="1">
        <v>9</v>
      </c>
      <c r="O45" s="23" t="s">
        <v>268</v>
      </c>
      <c r="R45" s="23" t="s">
        <v>269</v>
      </c>
    </row>
    <row r="46" spans="1:18" ht="14.25" customHeight="1">
      <c r="A46" s="22" t="s">
        <v>270</v>
      </c>
      <c r="B46" s="1">
        <v>10</v>
      </c>
      <c r="D46" s="22" t="s">
        <v>254</v>
      </c>
      <c r="E46" s="1">
        <v>4</v>
      </c>
      <c r="O46" s="23" t="s">
        <v>271</v>
      </c>
      <c r="R46" s="23" t="s">
        <v>272</v>
      </c>
    </row>
    <row r="47" spans="1:18" ht="14.25" customHeight="1">
      <c r="A47" s="22" t="s">
        <v>273</v>
      </c>
      <c r="B47" s="1">
        <v>3</v>
      </c>
      <c r="D47" s="22" t="s">
        <v>258</v>
      </c>
      <c r="E47" s="1">
        <v>5</v>
      </c>
      <c r="O47" s="23" t="s">
        <v>274</v>
      </c>
      <c r="R47" s="23" t="s">
        <v>275</v>
      </c>
    </row>
    <row r="48" spans="1:18" ht="14.25" customHeight="1">
      <c r="A48" s="22" t="s">
        <v>276</v>
      </c>
      <c r="B48" s="1">
        <v>8</v>
      </c>
      <c r="D48" s="22" t="s">
        <v>261</v>
      </c>
      <c r="E48" s="1">
        <v>8</v>
      </c>
      <c r="O48" s="23" t="s">
        <v>277</v>
      </c>
      <c r="R48" s="23" t="s">
        <v>278</v>
      </c>
    </row>
    <row r="49" spans="1:18" ht="14.25" customHeight="1">
      <c r="A49" s="22" t="s">
        <v>279</v>
      </c>
      <c r="B49" s="1">
        <v>10</v>
      </c>
      <c r="D49" s="22" t="s">
        <v>264</v>
      </c>
      <c r="E49" s="1">
        <v>1</v>
      </c>
      <c r="O49" s="23" t="s">
        <v>280</v>
      </c>
      <c r="R49" s="23" t="s">
        <v>281</v>
      </c>
    </row>
    <row r="50" spans="1:18" ht="14.25" customHeight="1">
      <c r="A50" s="22" t="s">
        <v>282</v>
      </c>
      <c r="B50" s="1">
        <v>9</v>
      </c>
      <c r="D50" s="22" t="s">
        <v>283</v>
      </c>
      <c r="E50" s="1" t="s">
        <v>133</v>
      </c>
      <c r="O50" s="23" t="s">
        <v>284</v>
      </c>
      <c r="R50" s="23" t="s">
        <v>285</v>
      </c>
    </row>
    <row r="51" spans="1:18" ht="14.25" customHeight="1">
      <c r="A51" s="22" t="s">
        <v>286</v>
      </c>
      <c r="B51" s="1">
        <v>2</v>
      </c>
      <c r="D51" s="22" t="s">
        <v>287</v>
      </c>
      <c r="E51" s="1" t="s">
        <v>133</v>
      </c>
      <c r="O51" s="23" t="s">
        <v>288</v>
      </c>
      <c r="R51" s="23" t="s">
        <v>289</v>
      </c>
    </row>
    <row r="52" spans="1:18" ht="14.25" customHeight="1">
      <c r="A52" s="22" t="s">
        <v>290</v>
      </c>
      <c r="B52" s="1">
        <v>3</v>
      </c>
      <c r="D52" s="22" t="s">
        <v>267</v>
      </c>
      <c r="E52" s="1">
        <v>1</v>
      </c>
      <c r="O52" s="23" t="s">
        <v>291</v>
      </c>
      <c r="R52" s="23" t="s">
        <v>292</v>
      </c>
    </row>
    <row r="53" spans="1:18" ht="14.25" customHeight="1">
      <c r="A53" s="22" t="s">
        <v>293</v>
      </c>
      <c r="B53" s="1">
        <v>4</v>
      </c>
      <c r="D53" s="22" t="s">
        <v>270</v>
      </c>
      <c r="E53" s="1">
        <v>10</v>
      </c>
      <c r="O53" s="23" t="s">
        <v>294</v>
      </c>
      <c r="R53" s="23" t="s">
        <v>295</v>
      </c>
    </row>
    <row r="54" spans="1:18" ht="14.25" customHeight="1">
      <c r="A54" s="22" t="s">
        <v>296</v>
      </c>
      <c r="B54" s="1">
        <v>3</v>
      </c>
      <c r="D54" s="22" t="s">
        <v>273</v>
      </c>
      <c r="E54" s="1">
        <v>3</v>
      </c>
      <c r="O54" s="23" t="s">
        <v>297</v>
      </c>
      <c r="R54" s="23" t="s">
        <v>298</v>
      </c>
    </row>
    <row r="55" spans="1:18" ht="14.25" customHeight="1">
      <c r="A55" s="22" t="s">
        <v>299</v>
      </c>
      <c r="B55" s="1">
        <v>1</v>
      </c>
      <c r="D55" s="22" t="s">
        <v>276</v>
      </c>
      <c r="E55" s="1">
        <v>8</v>
      </c>
      <c r="O55" s="23" t="s">
        <v>300</v>
      </c>
      <c r="R55" s="23" t="s">
        <v>301</v>
      </c>
    </row>
    <row r="56" spans="1:18" ht="14.25" customHeight="1">
      <c r="A56" s="22" t="s">
        <v>302</v>
      </c>
      <c r="B56" s="1">
        <v>5</v>
      </c>
      <c r="D56" s="22" t="s">
        <v>279</v>
      </c>
      <c r="E56" s="1">
        <v>10</v>
      </c>
      <c r="O56" s="23" t="s">
        <v>303</v>
      </c>
      <c r="R56" s="23" t="s">
        <v>304</v>
      </c>
    </row>
    <row r="57" spans="1:18" ht="14.25" customHeight="1">
      <c r="A57" s="22" t="s">
        <v>305</v>
      </c>
      <c r="B57" s="1">
        <v>2</v>
      </c>
      <c r="D57" s="22" t="s">
        <v>282</v>
      </c>
      <c r="E57" s="1">
        <v>9</v>
      </c>
      <c r="O57" s="23" t="s">
        <v>306</v>
      </c>
      <c r="R57" s="23" t="s">
        <v>307</v>
      </c>
    </row>
    <row r="58" spans="1:18" ht="14.25" customHeight="1">
      <c r="A58" s="22" t="s">
        <v>308</v>
      </c>
      <c r="B58" s="1">
        <v>9</v>
      </c>
      <c r="D58" s="22" t="s">
        <v>286</v>
      </c>
      <c r="E58" s="1">
        <v>2</v>
      </c>
      <c r="O58" s="23" t="s">
        <v>309</v>
      </c>
      <c r="R58" s="23" t="s">
        <v>310</v>
      </c>
    </row>
    <row r="59" spans="1:18" ht="14.25" customHeight="1">
      <c r="A59" s="22" t="s">
        <v>311</v>
      </c>
      <c r="B59" s="1">
        <v>4</v>
      </c>
      <c r="D59" s="22" t="s">
        <v>312</v>
      </c>
      <c r="E59" s="1" t="s">
        <v>133</v>
      </c>
      <c r="O59" s="23" t="s">
        <v>313</v>
      </c>
      <c r="R59" s="23" t="s">
        <v>314</v>
      </c>
    </row>
    <row r="60" spans="1:18" ht="14.25" customHeight="1">
      <c r="A60" s="22" t="s">
        <v>315</v>
      </c>
      <c r="B60" s="1">
        <v>5</v>
      </c>
      <c r="D60" s="22" t="s">
        <v>290</v>
      </c>
      <c r="E60" s="1">
        <v>3</v>
      </c>
      <c r="O60" s="23" t="s">
        <v>316</v>
      </c>
      <c r="R60" s="23" t="s">
        <v>317</v>
      </c>
    </row>
    <row r="61" spans="1:18" ht="14.25" customHeight="1">
      <c r="A61" s="22" t="s">
        <v>318</v>
      </c>
      <c r="B61" s="1">
        <v>6</v>
      </c>
      <c r="D61" s="22" t="s">
        <v>293</v>
      </c>
      <c r="E61" s="1">
        <v>4</v>
      </c>
      <c r="O61" s="23" t="s">
        <v>319</v>
      </c>
      <c r="R61" s="23" t="s">
        <v>320</v>
      </c>
    </row>
    <row r="62" spans="1:18" ht="14.25" customHeight="1">
      <c r="A62" s="22" t="s">
        <v>321</v>
      </c>
      <c r="B62" s="1">
        <v>5</v>
      </c>
      <c r="D62" s="22" t="s">
        <v>296</v>
      </c>
      <c r="E62" s="1">
        <v>3</v>
      </c>
      <c r="O62" s="23" t="s">
        <v>322</v>
      </c>
      <c r="R62" s="23" t="s">
        <v>323</v>
      </c>
    </row>
    <row r="63" spans="1:18" ht="14.25" customHeight="1">
      <c r="A63" s="22" t="s">
        <v>324</v>
      </c>
      <c r="B63" s="1">
        <v>2</v>
      </c>
      <c r="D63" s="22" t="s">
        <v>299</v>
      </c>
      <c r="E63" s="1">
        <v>1</v>
      </c>
      <c r="O63" s="23" t="s">
        <v>325</v>
      </c>
      <c r="R63" s="23" t="s">
        <v>326</v>
      </c>
    </row>
    <row r="64" spans="1:18" ht="14.25" customHeight="1">
      <c r="A64" s="22" t="s">
        <v>327</v>
      </c>
      <c r="B64" s="1">
        <v>5</v>
      </c>
      <c r="D64" s="22" t="s">
        <v>302</v>
      </c>
      <c r="E64" s="1">
        <v>5</v>
      </c>
      <c r="O64" s="23" t="s">
        <v>328</v>
      </c>
      <c r="R64" s="23" t="s">
        <v>329</v>
      </c>
    </row>
    <row r="65" spans="1:18" ht="14.25" customHeight="1">
      <c r="A65" s="22" t="s">
        <v>330</v>
      </c>
      <c r="B65" s="1">
        <v>5</v>
      </c>
      <c r="D65" s="22" t="s">
        <v>305</v>
      </c>
      <c r="E65" s="1">
        <v>2</v>
      </c>
      <c r="O65" s="23" t="s">
        <v>331</v>
      </c>
      <c r="R65" s="23" t="s">
        <v>332</v>
      </c>
    </row>
    <row r="66" spans="1:18" ht="14.25" customHeight="1">
      <c r="A66" s="22" t="s">
        <v>333</v>
      </c>
      <c r="B66" s="1">
        <v>6</v>
      </c>
      <c r="D66" s="22" t="s">
        <v>308</v>
      </c>
      <c r="E66" s="1">
        <v>9</v>
      </c>
      <c r="O66" s="23" t="s">
        <v>334</v>
      </c>
      <c r="R66" s="23" t="s">
        <v>335</v>
      </c>
    </row>
    <row r="67" spans="1:18" ht="14.25" customHeight="1">
      <c r="A67" s="22" t="s">
        <v>336</v>
      </c>
      <c r="B67" s="1">
        <v>4</v>
      </c>
      <c r="D67" s="22" t="s">
        <v>311</v>
      </c>
      <c r="E67" s="1">
        <v>4</v>
      </c>
      <c r="O67" s="23" t="s">
        <v>337</v>
      </c>
      <c r="R67" s="23" t="s">
        <v>338</v>
      </c>
    </row>
    <row r="68" spans="1:18" ht="14.25" customHeight="1">
      <c r="A68" s="22" t="s">
        <v>339</v>
      </c>
      <c r="B68" s="1">
        <v>8</v>
      </c>
      <c r="D68" s="22" t="s">
        <v>315</v>
      </c>
      <c r="E68" s="1">
        <v>5</v>
      </c>
      <c r="O68" s="23" t="s">
        <v>340</v>
      </c>
      <c r="R68" s="23" t="s">
        <v>341</v>
      </c>
    </row>
    <row r="69" spans="1:18" ht="14.25" customHeight="1">
      <c r="A69" s="22" t="s">
        <v>342</v>
      </c>
      <c r="B69" s="1">
        <v>5</v>
      </c>
      <c r="D69" s="22" t="s">
        <v>318</v>
      </c>
      <c r="E69" s="1">
        <v>6</v>
      </c>
      <c r="O69" s="23" t="s">
        <v>343</v>
      </c>
      <c r="R69" s="23" t="s">
        <v>344</v>
      </c>
    </row>
    <row r="70" spans="1:18" ht="14.25" customHeight="1">
      <c r="A70" s="22" t="s">
        <v>345</v>
      </c>
      <c r="B70" s="1">
        <v>8</v>
      </c>
      <c r="D70" s="22" t="s">
        <v>321</v>
      </c>
      <c r="E70" s="1">
        <v>5</v>
      </c>
      <c r="O70" s="23" t="s">
        <v>346</v>
      </c>
      <c r="R70" s="23" t="s">
        <v>347</v>
      </c>
    </row>
    <row r="71" spans="1:18" ht="14.25" customHeight="1">
      <c r="A71" s="22" t="s">
        <v>348</v>
      </c>
      <c r="B71" s="1">
        <v>6</v>
      </c>
      <c r="D71" s="22" t="s">
        <v>324</v>
      </c>
      <c r="E71" s="1">
        <v>2</v>
      </c>
      <c r="O71" s="23" t="s">
        <v>349</v>
      </c>
      <c r="R71" s="23" t="s">
        <v>350</v>
      </c>
    </row>
    <row r="72" spans="1:18" ht="14.25" customHeight="1">
      <c r="A72" s="22" t="s">
        <v>351</v>
      </c>
      <c r="B72" s="1">
        <v>1</v>
      </c>
      <c r="D72" s="22" t="s">
        <v>327</v>
      </c>
      <c r="E72" s="1">
        <v>5</v>
      </c>
      <c r="O72" s="23" t="s">
        <v>352</v>
      </c>
      <c r="R72" s="23" t="s">
        <v>353</v>
      </c>
    </row>
    <row r="73" spans="1:18" ht="14.25" customHeight="1">
      <c r="A73" s="22" t="s">
        <v>354</v>
      </c>
      <c r="B73" s="1">
        <v>10</v>
      </c>
      <c r="D73" s="22" t="s">
        <v>330</v>
      </c>
      <c r="E73" s="1">
        <v>5</v>
      </c>
      <c r="O73" s="23" t="s">
        <v>355</v>
      </c>
      <c r="R73" s="23" t="s">
        <v>356</v>
      </c>
    </row>
    <row r="74" spans="1:18" ht="14.25" customHeight="1">
      <c r="A74" s="22" t="s">
        <v>357</v>
      </c>
      <c r="B74" s="1">
        <v>5</v>
      </c>
      <c r="D74" s="22" t="s">
        <v>333</v>
      </c>
      <c r="E74" s="1">
        <v>6</v>
      </c>
      <c r="O74" s="23" t="s">
        <v>358</v>
      </c>
      <c r="R74" s="23" t="s">
        <v>359</v>
      </c>
    </row>
    <row r="75" spans="1:18" ht="14.25" customHeight="1">
      <c r="A75" s="22" t="s">
        <v>360</v>
      </c>
      <c r="B75" s="1">
        <v>2</v>
      </c>
      <c r="D75" s="22" t="s">
        <v>361</v>
      </c>
      <c r="E75" s="1" t="s">
        <v>133</v>
      </c>
      <c r="O75" s="23" t="s">
        <v>362</v>
      </c>
      <c r="R75" s="23" t="s">
        <v>363</v>
      </c>
    </row>
    <row r="76" spans="1:18" ht="14.25" customHeight="1">
      <c r="A76" s="22" t="s">
        <v>364</v>
      </c>
      <c r="B76" s="1">
        <v>4</v>
      </c>
      <c r="D76" s="22" t="s">
        <v>336</v>
      </c>
      <c r="E76" s="1">
        <v>4</v>
      </c>
      <c r="O76" s="23" t="s">
        <v>365</v>
      </c>
      <c r="R76" s="23" t="s">
        <v>366</v>
      </c>
    </row>
    <row r="77" spans="1:18" ht="14.25" customHeight="1">
      <c r="A77" s="22" t="s">
        <v>367</v>
      </c>
      <c r="B77" s="1">
        <v>9</v>
      </c>
      <c r="D77" s="22" t="s">
        <v>339</v>
      </c>
      <c r="E77" s="1">
        <v>8</v>
      </c>
      <c r="O77" s="23" t="s">
        <v>368</v>
      </c>
      <c r="R77" s="23" t="s">
        <v>369</v>
      </c>
    </row>
    <row r="78" spans="1:18" ht="14.25" customHeight="1">
      <c r="A78" s="22" t="s">
        <v>370</v>
      </c>
      <c r="B78" s="1">
        <v>5</v>
      </c>
      <c r="D78" s="22" t="s">
        <v>342</v>
      </c>
      <c r="E78" s="1">
        <v>5</v>
      </c>
      <c r="O78" s="23" t="s">
        <v>371</v>
      </c>
      <c r="R78" s="23" t="s">
        <v>372</v>
      </c>
    </row>
    <row r="79" spans="1:18" ht="14.25" customHeight="1">
      <c r="A79" s="22" t="s">
        <v>373</v>
      </c>
      <c r="B79" s="1">
        <v>3</v>
      </c>
      <c r="D79" s="22" t="s">
        <v>345</v>
      </c>
      <c r="E79" s="1">
        <v>8</v>
      </c>
      <c r="O79" s="23" t="s">
        <v>374</v>
      </c>
      <c r="R79" s="23" t="s">
        <v>375</v>
      </c>
    </row>
    <row r="80" spans="1:18" ht="14.25" customHeight="1">
      <c r="A80" s="22" t="s">
        <v>376</v>
      </c>
      <c r="B80" s="1">
        <v>2</v>
      </c>
      <c r="D80" s="22" t="s">
        <v>348</v>
      </c>
      <c r="E80" s="1">
        <v>6</v>
      </c>
      <c r="O80" s="23" t="s">
        <v>377</v>
      </c>
      <c r="R80" s="23" t="s">
        <v>378</v>
      </c>
    </row>
    <row r="81" spans="1:18" ht="14.25" customHeight="1">
      <c r="A81" s="22" t="s">
        <v>379</v>
      </c>
      <c r="B81" s="1">
        <v>3</v>
      </c>
      <c r="D81" s="22" t="s">
        <v>351</v>
      </c>
      <c r="E81" s="1">
        <v>1</v>
      </c>
      <c r="O81" s="23" t="s">
        <v>380</v>
      </c>
      <c r="R81" s="23" t="s">
        <v>381</v>
      </c>
    </row>
    <row r="82" spans="1:18" ht="14.25" customHeight="1">
      <c r="A82" s="22" t="s">
        <v>382</v>
      </c>
      <c r="B82" s="1">
        <v>4</v>
      </c>
      <c r="D82" s="22" t="s">
        <v>354</v>
      </c>
      <c r="E82" s="1">
        <v>10</v>
      </c>
      <c r="O82" s="23" t="s">
        <v>383</v>
      </c>
      <c r="R82" s="23" t="s">
        <v>384</v>
      </c>
    </row>
    <row r="83" spans="1:18" ht="14.25" customHeight="1">
      <c r="A83" s="22" t="s">
        <v>385</v>
      </c>
      <c r="B83" s="1">
        <v>7</v>
      </c>
      <c r="D83" s="22" t="s">
        <v>357</v>
      </c>
      <c r="E83" s="1">
        <v>5</v>
      </c>
      <c r="O83" s="23" t="s">
        <v>386</v>
      </c>
      <c r="R83" s="23" t="s">
        <v>387</v>
      </c>
    </row>
    <row r="84" spans="1:18" ht="14.25" customHeight="1">
      <c r="A84" s="22" t="s">
        <v>388</v>
      </c>
      <c r="B84" s="1">
        <v>7</v>
      </c>
      <c r="D84" s="22" t="s">
        <v>360</v>
      </c>
      <c r="E84" s="1">
        <v>2</v>
      </c>
      <c r="O84" s="23" t="s">
        <v>389</v>
      </c>
      <c r="R84" s="23" t="s">
        <v>390</v>
      </c>
    </row>
    <row r="85" spans="1:18" ht="14.25" customHeight="1">
      <c r="A85" s="22" t="s">
        <v>391</v>
      </c>
      <c r="B85" s="1">
        <v>10</v>
      </c>
      <c r="D85" s="22" t="s">
        <v>364</v>
      </c>
      <c r="E85" s="1">
        <v>4</v>
      </c>
      <c r="O85" s="23" t="s">
        <v>392</v>
      </c>
      <c r="R85" s="23" t="s">
        <v>393</v>
      </c>
    </row>
    <row r="86" spans="1:18" ht="14.25" customHeight="1">
      <c r="A86" s="22" t="s">
        <v>394</v>
      </c>
      <c r="B86" s="1">
        <v>3</v>
      </c>
      <c r="D86" s="22" t="s">
        <v>367</v>
      </c>
      <c r="E86" s="1">
        <v>9</v>
      </c>
      <c r="O86" s="23" t="s">
        <v>395</v>
      </c>
      <c r="R86" s="23" t="s">
        <v>396</v>
      </c>
    </row>
    <row r="87" spans="1:18" ht="14.25" customHeight="1">
      <c r="A87" s="22" t="s">
        <v>397</v>
      </c>
      <c r="B87" s="1">
        <v>3</v>
      </c>
      <c r="D87" s="22" t="s">
        <v>370</v>
      </c>
      <c r="E87" s="1">
        <v>5</v>
      </c>
      <c r="O87" s="23" t="s">
        <v>398</v>
      </c>
      <c r="R87" s="23" t="s">
        <v>399</v>
      </c>
    </row>
    <row r="88" spans="1:18" ht="14.25" customHeight="1">
      <c r="A88" s="22" t="s">
        <v>400</v>
      </c>
      <c r="B88" s="1">
        <v>6</v>
      </c>
      <c r="D88" s="22" t="s">
        <v>373</v>
      </c>
      <c r="E88" s="1">
        <v>3</v>
      </c>
      <c r="O88" s="23" t="s">
        <v>401</v>
      </c>
      <c r="R88" s="23" t="s">
        <v>402</v>
      </c>
    </row>
    <row r="89" spans="1:18" ht="14.25" customHeight="1">
      <c r="A89" s="22" t="s">
        <v>403</v>
      </c>
      <c r="B89" s="1">
        <v>8</v>
      </c>
      <c r="D89" s="22" t="s">
        <v>376</v>
      </c>
      <c r="E89" s="1">
        <v>2</v>
      </c>
      <c r="O89" s="23" t="s">
        <v>404</v>
      </c>
      <c r="R89" s="23" t="s">
        <v>405</v>
      </c>
    </row>
    <row r="90" spans="1:18" ht="14.25" customHeight="1">
      <c r="A90" s="22" t="s">
        <v>406</v>
      </c>
      <c r="B90" s="1">
        <v>2</v>
      </c>
      <c r="D90" s="22" t="s">
        <v>379</v>
      </c>
      <c r="E90" s="1">
        <v>3</v>
      </c>
      <c r="O90" s="23" t="s">
        <v>407</v>
      </c>
      <c r="R90" s="23" t="s">
        <v>408</v>
      </c>
    </row>
    <row r="91" spans="1:18" ht="14.25" customHeight="1">
      <c r="A91" s="22" t="s">
        <v>409</v>
      </c>
      <c r="B91" s="1">
        <v>10</v>
      </c>
      <c r="D91" s="22" t="s">
        <v>382</v>
      </c>
      <c r="E91" s="1">
        <v>4</v>
      </c>
      <c r="O91" s="23" t="s">
        <v>410</v>
      </c>
      <c r="R91" s="23" t="s">
        <v>411</v>
      </c>
    </row>
    <row r="92" spans="1:18" ht="14.25" customHeight="1">
      <c r="A92" s="22" t="s">
        <v>412</v>
      </c>
      <c r="B92" s="1">
        <v>1</v>
      </c>
      <c r="D92" s="22" t="s">
        <v>385</v>
      </c>
      <c r="E92" s="1">
        <v>7</v>
      </c>
      <c r="O92" s="23" t="s">
        <v>413</v>
      </c>
      <c r="R92" s="23" t="s">
        <v>414</v>
      </c>
    </row>
    <row r="93" spans="1:18" ht="14.25" customHeight="1">
      <c r="A93" s="22" t="s">
        <v>415</v>
      </c>
      <c r="B93" s="1">
        <v>1</v>
      </c>
      <c r="D93" s="22" t="s">
        <v>388</v>
      </c>
      <c r="E93" s="1">
        <v>7</v>
      </c>
      <c r="O93" s="23" t="s">
        <v>416</v>
      </c>
      <c r="R93" s="23" t="s">
        <v>417</v>
      </c>
    </row>
    <row r="94" spans="1:18" ht="14.25" customHeight="1">
      <c r="A94" s="22" t="s">
        <v>418</v>
      </c>
      <c r="B94" s="1">
        <v>6</v>
      </c>
      <c r="D94" s="22" t="s">
        <v>391</v>
      </c>
      <c r="E94" s="1">
        <v>10</v>
      </c>
      <c r="O94" s="23" t="s">
        <v>419</v>
      </c>
      <c r="R94" s="23" t="s">
        <v>420</v>
      </c>
    </row>
    <row r="95" spans="1:18" ht="14.25" customHeight="1">
      <c r="A95" s="22" t="s">
        <v>421</v>
      </c>
      <c r="B95" s="1">
        <v>9</v>
      </c>
      <c r="D95" s="22" t="s">
        <v>394</v>
      </c>
      <c r="E95" s="1">
        <v>3</v>
      </c>
      <c r="O95" s="23" t="s">
        <v>422</v>
      </c>
      <c r="R95" s="23" t="s">
        <v>423</v>
      </c>
    </row>
    <row r="96" spans="1:18" ht="14.25" customHeight="1">
      <c r="A96" s="22" t="s">
        <v>424</v>
      </c>
      <c r="B96" s="1">
        <v>3</v>
      </c>
      <c r="D96" s="22" t="s">
        <v>397</v>
      </c>
      <c r="E96" s="1">
        <v>3</v>
      </c>
      <c r="O96" s="23" t="s">
        <v>425</v>
      </c>
      <c r="R96" s="23" t="s">
        <v>426</v>
      </c>
    </row>
    <row r="97" spans="1:18" ht="14.25" customHeight="1">
      <c r="A97" s="22" t="s">
        <v>427</v>
      </c>
      <c r="B97" s="1">
        <v>9</v>
      </c>
      <c r="D97" s="22" t="s">
        <v>400</v>
      </c>
      <c r="E97" s="1">
        <v>6</v>
      </c>
      <c r="O97" s="23" t="s">
        <v>428</v>
      </c>
      <c r="R97" s="23" t="s">
        <v>429</v>
      </c>
    </row>
    <row r="98" spans="1:18" ht="14.25" customHeight="1">
      <c r="A98" s="22" t="s">
        <v>430</v>
      </c>
      <c r="B98" s="1">
        <v>8</v>
      </c>
      <c r="D98" s="22" t="s">
        <v>403</v>
      </c>
      <c r="E98" s="1">
        <v>8</v>
      </c>
      <c r="O98" s="23" t="s">
        <v>431</v>
      </c>
      <c r="R98" s="23" t="s">
        <v>432</v>
      </c>
    </row>
    <row r="99" spans="1:18" ht="14.25" customHeight="1">
      <c r="A99" s="22" t="s">
        <v>433</v>
      </c>
      <c r="B99" s="1">
        <v>9</v>
      </c>
      <c r="D99" s="22" t="s">
        <v>406</v>
      </c>
      <c r="E99" s="1">
        <v>2</v>
      </c>
      <c r="O99" s="23" t="s">
        <v>434</v>
      </c>
      <c r="R99" s="23" t="s">
        <v>435</v>
      </c>
    </row>
    <row r="100" spans="1:18" ht="14.25" customHeight="1">
      <c r="A100" s="22" t="s">
        <v>436</v>
      </c>
      <c r="B100" s="1">
        <v>1</v>
      </c>
      <c r="D100" s="22" t="s">
        <v>437</v>
      </c>
      <c r="E100" s="1" t="s">
        <v>133</v>
      </c>
      <c r="O100" s="23" t="s">
        <v>438</v>
      </c>
      <c r="R100" s="23" t="s">
        <v>439</v>
      </c>
    </row>
    <row r="101" spans="1:18" ht="14.25" customHeight="1">
      <c r="A101" s="22" t="s">
        <v>440</v>
      </c>
      <c r="B101" s="1">
        <v>7</v>
      </c>
      <c r="D101" s="22" t="s">
        <v>409</v>
      </c>
      <c r="E101" s="1">
        <v>10</v>
      </c>
      <c r="O101" s="23" t="s">
        <v>441</v>
      </c>
      <c r="R101" s="23" t="s">
        <v>442</v>
      </c>
    </row>
    <row r="102" spans="1:18" ht="14.25" customHeight="1">
      <c r="A102" s="22" t="s">
        <v>443</v>
      </c>
      <c r="B102" s="1">
        <v>4</v>
      </c>
      <c r="D102" s="22" t="s">
        <v>412</v>
      </c>
      <c r="E102" s="1">
        <v>1</v>
      </c>
      <c r="O102" s="23" t="s">
        <v>444</v>
      </c>
      <c r="R102" s="23" t="s">
        <v>445</v>
      </c>
    </row>
    <row r="103" spans="1:18" ht="14.25" customHeight="1">
      <c r="A103" s="22" t="s">
        <v>446</v>
      </c>
      <c r="B103" s="1">
        <v>8</v>
      </c>
      <c r="D103" s="22" t="s">
        <v>447</v>
      </c>
      <c r="E103" s="1" t="s">
        <v>133</v>
      </c>
      <c r="O103" s="23" t="s">
        <v>448</v>
      </c>
      <c r="R103" s="23" t="s">
        <v>449</v>
      </c>
    </row>
    <row r="104" spans="1:18" ht="14.25" customHeight="1">
      <c r="A104" s="22" t="s">
        <v>450</v>
      </c>
      <c r="B104" s="1" t="s">
        <v>133</v>
      </c>
      <c r="D104" s="22" t="s">
        <v>451</v>
      </c>
      <c r="E104" s="1" t="s">
        <v>133</v>
      </c>
      <c r="O104" s="23" t="s">
        <v>452</v>
      </c>
      <c r="R104" s="23" t="s">
        <v>453</v>
      </c>
    </row>
    <row r="105" spans="1:18" ht="14.25" customHeight="1">
      <c r="D105" s="22" t="s">
        <v>415</v>
      </c>
      <c r="E105" s="1">
        <v>1</v>
      </c>
      <c r="O105" s="23" t="s">
        <v>454</v>
      </c>
      <c r="R105" s="23" t="s">
        <v>455</v>
      </c>
    </row>
    <row r="106" spans="1:18" ht="14.25" customHeight="1">
      <c r="D106" s="22" t="s">
        <v>418</v>
      </c>
      <c r="E106" s="1">
        <v>6</v>
      </c>
      <c r="O106" s="23" t="s">
        <v>456</v>
      </c>
      <c r="R106" s="23" t="s">
        <v>457</v>
      </c>
    </row>
    <row r="107" spans="1:18" ht="14.25" customHeight="1">
      <c r="D107" s="22" t="s">
        <v>421</v>
      </c>
      <c r="E107" s="1">
        <v>9</v>
      </c>
      <c r="O107" s="23" t="s">
        <v>458</v>
      </c>
      <c r="R107" s="23" t="s">
        <v>459</v>
      </c>
    </row>
    <row r="108" spans="1:18" ht="14.25" customHeight="1">
      <c r="D108" s="22" t="s">
        <v>424</v>
      </c>
      <c r="E108" s="1">
        <v>3</v>
      </c>
      <c r="O108" s="23" t="s">
        <v>460</v>
      </c>
      <c r="R108" s="23" t="s">
        <v>461</v>
      </c>
    </row>
    <row r="109" spans="1:18" ht="14.25" customHeight="1">
      <c r="D109" s="22" t="s">
        <v>427</v>
      </c>
      <c r="E109" s="1">
        <v>9</v>
      </c>
      <c r="O109" s="23" t="s">
        <v>462</v>
      </c>
      <c r="R109" s="23" t="s">
        <v>463</v>
      </c>
    </row>
    <row r="110" spans="1:18" ht="14.25" customHeight="1">
      <c r="D110" s="22" t="s">
        <v>430</v>
      </c>
      <c r="E110" s="1">
        <v>8</v>
      </c>
      <c r="O110" s="23" t="s">
        <v>464</v>
      </c>
      <c r="R110" s="23" t="s">
        <v>465</v>
      </c>
    </row>
    <row r="111" spans="1:18" ht="14.25" customHeight="1">
      <c r="D111" s="22" t="s">
        <v>433</v>
      </c>
      <c r="E111" s="1">
        <v>9</v>
      </c>
      <c r="O111" s="23" t="s">
        <v>466</v>
      </c>
      <c r="R111" s="23" t="s">
        <v>467</v>
      </c>
    </row>
    <row r="112" spans="1:18" ht="14.25" customHeight="1">
      <c r="D112" s="22" t="s">
        <v>468</v>
      </c>
      <c r="E112" s="1" t="s">
        <v>133</v>
      </c>
      <c r="O112" s="23" t="s">
        <v>469</v>
      </c>
      <c r="R112" s="23" t="s">
        <v>470</v>
      </c>
    </row>
    <row r="113" spans="4:18" ht="14.25" customHeight="1">
      <c r="D113" s="22" t="s">
        <v>436</v>
      </c>
      <c r="E113" s="1">
        <v>1</v>
      </c>
      <c r="O113" s="23" t="s">
        <v>471</v>
      </c>
      <c r="R113" s="23" t="s">
        <v>472</v>
      </c>
    </row>
    <row r="114" spans="4:18" ht="14.25" customHeight="1">
      <c r="D114" s="22" t="s">
        <v>440</v>
      </c>
      <c r="E114" s="1">
        <v>7</v>
      </c>
      <c r="O114" s="23" t="s">
        <v>473</v>
      </c>
      <c r="R114" s="23" t="s">
        <v>474</v>
      </c>
    </row>
    <row r="115" spans="4:18" ht="14.25" customHeight="1">
      <c r="D115" s="22" t="s">
        <v>475</v>
      </c>
      <c r="E115" s="1" t="s">
        <v>133</v>
      </c>
      <c r="O115" s="23" t="s">
        <v>476</v>
      </c>
      <c r="R115" s="23" t="s">
        <v>477</v>
      </c>
    </row>
    <row r="116" spans="4:18" ht="14.25" customHeight="1">
      <c r="D116" s="22" t="s">
        <v>443</v>
      </c>
      <c r="E116" s="1">
        <v>4</v>
      </c>
      <c r="O116" s="23" t="s">
        <v>478</v>
      </c>
      <c r="R116" s="23" t="s">
        <v>479</v>
      </c>
    </row>
    <row r="117" spans="4:18" ht="14.25" customHeight="1">
      <c r="D117" s="22" t="s">
        <v>446</v>
      </c>
      <c r="E117" s="1">
        <v>8</v>
      </c>
      <c r="O117" s="23" t="s">
        <v>480</v>
      </c>
      <c r="R117" s="23" t="s">
        <v>481</v>
      </c>
    </row>
    <row r="118" spans="4:18" ht="14.25" customHeight="1">
      <c r="D118" s="22" t="s">
        <v>482</v>
      </c>
      <c r="E118" s="1" t="s">
        <v>133</v>
      </c>
      <c r="O118" s="23" t="s">
        <v>483</v>
      </c>
      <c r="R118" s="23" t="s">
        <v>484</v>
      </c>
    </row>
    <row r="119" spans="4:18" ht="14.25" customHeight="1">
      <c r="D119" s="22" t="s">
        <v>485</v>
      </c>
      <c r="E119" s="1" t="s">
        <v>133</v>
      </c>
      <c r="R119" s="23" t="s">
        <v>486</v>
      </c>
    </row>
    <row r="120" spans="4:18" ht="14.25" customHeight="1">
      <c r="D120" s="22" t="s">
        <v>450</v>
      </c>
      <c r="E120" s="1" t="s">
        <v>133</v>
      </c>
      <c r="R120" s="23" t="s">
        <v>487</v>
      </c>
    </row>
    <row r="121" spans="4:18" ht="14.25" customHeight="1">
      <c r="R121" s="23" t="s">
        <v>488</v>
      </c>
    </row>
    <row r="122" spans="4:18" ht="14.25" customHeight="1">
      <c r="R122" s="23" t="s">
        <v>489</v>
      </c>
    </row>
    <row r="123" spans="4:18" ht="14.25" customHeight="1">
      <c r="R123" s="23" t="s">
        <v>490</v>
      </c>
    </row>
    <row r="124" spans="4:18" ht="14.25" customHeight="1">
      <c r="R124" s="23" t="s">
        <v>491</v>
      </c>
    </row>
    <row r="125" spans="4:18" ht="14.25" customHeight="1">
      <c r="R125" s="23" t="s">
        <v>492</v>
      </c>
    </row>
    <row r="126" spans="4:18" ht="14.25" customHeight="1">
      <c r="R126" s="23" t="s">
        <v>493</v>
      </c>
    </row>
    <row r="127" spans="4:18" ht="14.25" customHeight="1">
      <c r="R127" s="23" t="s">
        <v>494</v>
      </c>
    </row>
    <row r="128" spans="4:18" ht="14.25" customHeight="1">
      <c r="R128" s="23" t="s">
        <v>495</v>
      </c>
    </row>
    <row r="129" spans="18:18" ht="14.25" customHeight="1">
      <c r="R129" s="23" t="s">
        <v>496</v>
      </c>
    </row>
    <row r="130" spans="18:18" ht="14.25" customHeight="1">
      <c r="R130" s="23" t="s">
        <v>497</v>
      </c>
    </row>
    <row r="131" spans="18:18" ht="14.25" customHeight="1">
      <c r="R131" s="23" t="s">
        <v>498</v>
      </c>
    </row>
    <row r="132" spans="18:18" ht="14.25" customHeight="1">
      <c r="R132" s="23" t="s">
        <v>499</v>
      </c>
    </row>
    <row r="133" spans="18:18" ht="14.25" customHeight="1">
      <c r="R133" s="23" t="s">
        <v>500</v>
      </c>
    </row>
    <row r="134" spans="18:18" ht="14.25" customHeight="1">
      <c r="R134" s="23" t="s">
        <v>501</v>
      </c>
    </row>
    <row r="135" spans="18:18" ht="14.25" customHeight="1">
      <c r="R135" s="23" t="s">
        <v>502</v>
      </c>
    </row>
    <row r="136" spans="18:18" ht="14.25" customHeight="1">
      <c r="R136" s="23" t="s">
        <v>503</v>
      </c>
    </row>
    <row r="137" spans="18:18" ht="14.25" customHeight="1">
      <c r="R137" s="23" t="s">
        <v>504</v>
      </c>
    </row>
    <row r="138" spans="18:18" ht="14.25" customHeight="1">
      <c r="R138" s="23" t="s">
        <v>505</v>
      </c>
    </row>
    <row r="139" spans="18:18" ht="14.25" customHeight="1">
      <c r="R139" s="23" t="s">
        <v>506</v>
      </c>
    </row>
    <row r="140" spans="18:18" ht="14.25" customHeight="1">
      <c r="R140" s="23" t="s">
        <v>507</v>
      </c>
    </row>
    <row r="141" spans="18:18" ht="14.25" customHeight="1">
      <c r="R141" s="23" t="s">
        <v>508</v>
      </c>
    </row>
    <row r="142" spans="18:18" ht="14.25" customHeight="1">
      <c r="R142" s="23" t="s">
        <v>509</v>
      </c>
    </row>
    <row r="143" spans="18:18" ht="14.25" customHeight="1">
      <c r="R143" s="23" t="s">
        <v>510</v>
      </c>
    </row>
    <row r="144" spans="18:18" ht="14.25" customHeight="1">
      <c r="R144" s="23" t="s">
        <v>511</v>
      </c>
    </row>
    <row r="145" spans="18:18" ht="14.25" customHeight="1">
      <c r="R145" s="23" t="s">
        <v>512</v>
      </c>
    </row>
    <row r="146" spans="18:18" ht="14.25" customHeight="1">
      <c r="R146" s="23" t="s">
        <v>513</v>
      </c>
    </row>
    <row r="147" spans="18:18" ht="14.25" customHeight="1">
      <c r="R147" s="23" t="s">
        <v>514</v>
      </c>
    </row>
    <row r="148" spans="18:18" ht="14.25" customHeight="1">
      <c r="R148" s="23" t="s">
        <v>515</v>
      </c>
    </row>
    <row r="149" spans="18:18" ht="14.25" customHeight="1">
      <c r="R149" s="23" t="s">
        <v>516</v>
      </c>
    </row>
    <row r="150" spans="18:18" ht="14.25" customHeight="1">
      <c r="R150" s="23" t="s">
        <v>517</v>
      </c>
    </row>
    <row r="151" spans="18:18" ht="14.25" customHeight="1">
      <c r="R151" s="23" t="s">
        <v>518</v>
      </c>
    </row>
    <row r="152" spans="18:18" ht="14.25" customHeight="1">
      <c r="R152" s="23" t="s">
        <v>519</v>
      </c>
    </row>
    <row r="153" spans="18:18" ht="14.25" customHeight="1">
      <c r="R153" s="23" t="s">
        <v>520</v>
      </c>
    </row>
    <row r="154" spans="18:18" ht="14.25" customHeight="1">
      <c r="R154" s="23" t="s">
        <v>521</v>
      </c>
    </row>
    <row r="155" spans="18:18" ht="14.25" customHeight="1">
      <c r="R155" s="23" t="s">
        <v>522</v>
      </c>
    </row>
    <row r="156" spans="18:18" ht="14.25" customHeight="1">
      <c r="R156" s="23" t="s">
        <v>523</v>
      </c>
    </row>
    <row r="157" spans="18:18" ht="14.25" customHeight="1">
      <c r="R157" s="23" t="s">
        <v>524</v>
      </c>
    </row>
    <row r="158" spans="18:18" ht="14.25" customHeight="1">
      <c r="R158" s="23" t="s">
        <v>525</v>
      </c>
    </row>
    <row r="159" spans="18:18" ht="14.25" customHeight="1">
      <c r="R159" s="23" t="s">
        <v>526</v>
      </c>
    </row>
    <row r="160" spans="18:18" ht="14.25" customHeight="1">
      <c r="R160" s="23" t="s">
        <v>527</v>
      </c>
    </row>
    <row r="161" spans="18:18" ht="14.25" customHeight="1">
      <c r="R161" s="23" t="s">
        <v>528</v>
      </c>
    </row>
    <row r="162" spans="18:18" ht="14.25" customHeight="1">
      <c r="R162" s="23" t="s">
        <v>529</v>
      </c>
    </row>
    <row r="163" spans="18:18" ht="14.25" customHeight="1">
      <c r="R163" s="23" t="s">
        <v>530</v>
      </c>
    </row>
    <row r="164" spans="18:18" ht="14.25" customHeight="1">
      <c r="R164" s="23" t="s">
        <v>531</v>
      </c>
    </row>
    <row r="165" spans="18:18" ht="14.25" customHeight="1">
      <c r="R165" s="23" t="s">
        <v>532</v>
      </c>
    </row>
    <row r="166" spans="18:18" ht="14.25" customHeight="1"/>
    <row r="167" spans="18:18" ht="14.25" customHeight="1"/>
    <row r="168" spans="18:18" ht="14.25" customHeight="1"/>
    <row r="169" spans="18:18" ht="14.25" customHeight="1"/>
    <row r="170" spans="18:18" ht="14.25" customHeight="1"/>
    <row r="171" spans="18:18" ht="14.25" customHeight="1"/>
    <row r="172" spans="18:18" ht="14.25" customHeight="1"/>
    <row r="173" spans="18:18" ht="14.25" customHeight="1"/>
    <row r="174" spans="18:18" ht="14.25" customHeight="1"/>
    <row r="175" spans="18:18" ht="14.25" customHeight="1"/>
    <row r="176" spans="18:18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B1"/>
    <mergeCell ref="D1:E1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a7b5994-e1ce-4652-b114-20002d98f5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535BAA25EFB34D895D35993B0C018A" ma:contentTypeVersion="9" ma:contentTypeDescription="Create a new document." ma:contentTypeScope="" ma:versionID="b3b9b161951d15aa10d6c49891b7b560">
  <xsd:schema xmlns:xsd="http://www.w3.org/2001/XMLSchema" xmlns:xs="http://www.w3.org/2001/XMLSchema" xmlns:p="http://schemas.microsoft.com/office/2006/metadata/properties" xmlns:ns3="9a7b5994-e1ce-4652-b114-20002d98f52b" targetNamespace="http://schemas.microsoft.com/office/2006/metadata/properties" ma:root="true" ma:fieldsID="dc11458f2d93d3cac1ba747bc6b197dc" ns3:_="">
    <xsd:import namespace="9a7b5994-e1ce-4652-b114-20002d98f5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b5994-e1ce-4652-b114-20002d98f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2A6D07-2285-4541-8701-D0EA475ADBDE}">
  <ds:schemaRefs>
    <ds:schemaRef ds:uri="http://schemas.microsoft.com/office/2006/metadata/properties"/>
    <ds:schemaRef ds:uri="http://schemas.microsoft.com/office/infopath/2007/PartnerControls"/>
    <ds:schemaRef ds:uri="9a7b5994-e1ce-4652-b114-20002d98f52b"/>
  </ds:schemaRefs>
</ds:datastoreItem>
</file>

<file path=customXml/itemProps2.xml><?xml version="1.0" encoding="utf-8"?>
<ds:datastoreItem xmlns:ds="http://schemas.openxmlformats.org/officeDocument/2006/customXml" ds:itemID="{3A85F62E-C208-4692-87E4-FBA8733FD0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3560F7-A1C4-4723-9233-D29F9C567A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7b5994-e1ce-4652-b114-20002d98f5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Client Level Data</vt:lpstr>
      <vt:lpstr>PIT Count</vt:lpstr>
      <vt:lpstr>Lookup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</dc:creator>
  <cp:keywords/>
  <dc:description/>
  <cp:lastModifiedBy>Kristen Halsey</cp:lastModifiedBy>
  <cp:revision/>
  <dcterms:created xsi:type="dcterms:W3CDTF">2015-06-05T18:17:20Z</dcterms:created>
  <dcterms:modified xsi:type="dcterms:W3CDTF">2024-01-23T17:15:11Z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0x0101004E535BAA25EFB34D895D35993B0C018A</vt:lpwstr>
  </property>
  <property fmtid="{D5CDD505-2E9C-101B-9397-08002B2CF9AE}" pid="3" name="Order">
    <vt:r8>28795900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